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mdulceak_soa_org/Documents/U_Drive/Solutions/0-NEW FSA Exams/March 2026/GH 301/"/>
    </mc:Choice>
  </mc:AlternateContent>
  <xr:revisionPtr revIDLastSave="2" documentId="8_{E81DF46E-D47B-47C1-AF1F-E8A93FF3616F}" xr6:coauthVersionLast="47" xr6:coauthVersionMax="47" xr10:uidLastSave="{1E72BEBA-0AF2-4301-AE4D-3CA737150EE3}"/>
  <bookViews>
    <workbookView xWindow="-96" yWindow="0" windowWidth="11712" windowHeight="12336" activeTab="1" xr2:uid="{A26E415F-5780-4A4C-901E-01AA6F4DF8B0}"/>
  </bookViews>
  <sheets>
    <sheet name="Question 4 (a) &amp; (b)" sheetId="2" r:id="rId1"/>
    <sheet name="Q6" sheetId="3" r:id="rId2"/>
  </sheets>
  <externalReferences>
    <externalReference r:id="rId3"/>
  </externalReferences>
  <definedNames>
    <definedName name="lamb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3" l="1"/>
  <c r="F33" i="3"/>
  <c r="G33" i="3"/>
  <c r="H33" i="3" s="1"/>
  <c r="E34" i="3"/>
  <c r="F34" i="3"/>
  <c r="G34" i="3"/>
  <c r="H34" i="3"/>
  <c r="E35" i="3"/>
  <c r="F35" i="3"/>
  <c r="G35" i="3"/>
  <c r="H35" i="3" s="1"/>
  <c r="E36" i="3"/>
  <c r="G36" i="3" s="1"/>
  <c r="H36" i="3" s="1"/>
  <c r="F36" i="3"/>
  <c r="E37" i="3"/>
  <c r="G37" i="3" s="1"/>
  <c r="H37" i="3" s="1"/>
  <c r="F37" i="3"/>
  <c r="E38" i="3"/>
  <c r="G38" i="3" s="1"/>
  <c r="H38" i="3" s="1"/>
  <c r="F38" i="3"/>
  <c r="E39" i="3"/>
  <c r="F39" i="3"/>
  <c r="G39" i="3"/>
  <c r="H39" i="3" s="1"/>
  <c r="E40" i="3"/>
  <c r="F40" i="3"/>
  <c r="G40" i="3"/>
  <c r="H40" i="3" s="1"/>
  <c r="E41" i="3"/>
  <c r="F41" i="3"/>
  <c r="G41" i="3"/>
  <c r="H41" i="3"/>
  <c r="A42" i="3"/>
  <c r="E42" i="3"/>
  <c r="F42" i="3"/>
  <c r="G42" i="3"/>
  <c r="H42" i="3"/>
  <c r="A43" i="3"/>
  <c r="E43" i="3"/>
  <c r="F43" i="3"/>
  <c r="G43" i="3"/>
  <c r="H43" i="3" s="1"/>
  <c r="A44" i="3"/>
  <c r="E44" i="3"/>
  <c r="F44" i="3"/>
  <c r="G44" i="3"/>
  <c r="H44" i="3" s="1"/>
  <c r="E45" i="3"/>
  <c r="F45" i="3"/>
  <c r="G45" i="3"/>
  <c r="H45" i="3"/>
  <c r="E46" i="3"/>
  <c r="F46" i="3"/>
  <c r="G46" i="3"/>
  <c r="H46" i="3"/>
  <c r="E47" i="3"/>
  <c r="F47" i="3"/>
  <c r="G47" i="3"/>
  <c r="H47" i="3"/>
  <c r="E48" i="3"/>
  <c r="G48" i="3" s="1"/>
  <c r="H48" i="3" s="1"/>
  <c r="F48" i="3"/>
  <c r="E49" i="3"/>
  <c r="G49" i="3" s="1"/>
  <c r="H49" i="3" s="1"/>
  <c r="F49" i="3"/>
  <c r="E50" i="3"/>
  <c r="G50" i="3" s="1"/>
  <c r="H50" i="3" s="1"/>
  <c r="F50" i="3"/>
  <c r="E51" i="3"/>
  <c r="F51" i="3"/>
  <c r="G51" i="3"/>
  <c r="H51" i="3" s="1"/>
  <c r="E52" i="3"/>
  <c r="F52" i="3"/>
  <c r="G52" i="3"/>
  <c r="H52" i="3"/>
  <c r="A53" i="3"/>
  <c r="E53" i="3"/>
  <c r="F53" i="3"/>
  <c r="G53" i="3"/>
  <c r="H53" i="3" s="1"/>
  <c r="A54" i="3"/>
  <c r="A58" i="3" s="1"/>
  <c r="E54" i="3"/>
  <c r="F54" i="3"/>
  <c r="G54" i="3"/>
  <c r="H54" i="3" s="1"/>
  <c r="A55" i="3"/>
  <c r="E55" i="3"/>
  <c r="F55" i="3"/>
  <c r="G55" i="3"/>
  <c r="H55" i="3" s="1"/>
  <c r="A56" i="3"/>
  <c r="E56" i="3"/>
  <c r="G56" i="3" s="1"/>
  <c r="H56" i="3" s="1"/>
  <c r="F56" i="3"/>
  <c r="A57" i="3"/>
  <c r="E57" i="3"/>
  <c r="G57" i="3" s="1"/>
  <c r="H57" i="3" s="1"/>
  <c r="F57" i="3"/>
  <c r="E58" i="3"/>
  <c r="G58" i="3" s="1"/>
  <c r="H58" i="3" s="1"/>
  <c r="F58" i="3"/>
  <c r="A59" i="3"/>
  <c r="E59" i="3"/>
  <c r="G59" i="3" s="1"/>
  <c r="H59" i="3" s="1"/>
  <c r="F59" i="3"/>
  <c r="A60" i="3"/>
  <c r="E60" i="3"/>
  <c r="G60" i="3" s="1"/>
  <c r="H60" i="3" s="1"/>
  <c r="F60" i="3"/>
  <c r="A61" i="3"/>
  <c r="E61" i="3"/>
  <c r="F61" i="3"/>
  <c r="G61" i="3"/>
  <c r="H61" i="3"/>
  <c r="A62" i="3"/>
  <c r="A68" i="3" s="1"/>
  <c r="E62" i="3"/>
  <c r="F62" i="3"/>
  <c r="G62" i="3"/>
  <c r="H62" i="3"/>
  <c r="A63" i="3"/>
  <c r="E63" i="3"/>
  <c r="F63" i="3"/>
  <c r="G63" i="3"/>
  <c r="H63" i="3"/>
  <c r="A64" i="3"/>
  <c r="E64" i="3"/>
  <c r="F64" i="3"/>
  <c r="G64" i="3"/>
  <c r="H64" i="3"/>
  <c r="A65" i="3"/>
  <c r="E65" i="3"/>
  <c r="F65" i="3"/>
  <c r="G65" i="3"/>
  <c r="H65" i="3"/>
  <c r="E66" i="3"/>
  <c r="F66" i="3"/>
  <c r="G66" i="3"/>
  <c r="H66" i="3"/>
  <c r="A67" i="3"/>
  <c r="E67" i="3"/>
  <c r="F67" i="3"/>
  <c r="G67" i="3"/>
  <c r="H67" i="3"/>
  <c r="E68" i="3"/>
  <c r="F68" i="3"/>
  <c r="G68" i="3"/>
  <c r="H68" i="3"/>
  <c r="E69" i="3"/>
  <c r="F69" i="3"/>
  <c r="G69" i="3"/>
  <c r="H69" i="3"/>
  <c r="E70" i="3"/>
  <c r="F70" i="3"/>
  <c r="G70" i="3"/>
  <c r="H70" i="3"/>
  <c r="E71" i="3"/>
  <c r="G71" i="3" s="1"/>
  <c r="H71" i="3" s="1"/>
  <c r="F71" i="3"/>
  <c r="E72" i="3"/>
  <c r="G72" i="3" s="1"/>
  <c r="H72" i="3" s="1"/>
  <c r="F72" i="3"/>
  <c r="E73" i="3"/>
  <c r="F73" i="3"/>
  <c r="G73" i="3"/>
  <c r="H73" i="3" s="1"/>
  <c r="E74" i="3"/>
  <c r="F74" i="3"/>
  <c r="G74" i="3"/>
  <c r="H74" i="3" s="1"/>
  <c r="E75" i="3"/>
  <c r="F75" i="3"/>
  <c r="G75" i="3"/>
  <c r="H75" i="3"/>
  <c r="E76" i="3"/>
  <c r="F76" i="3"/>
  <c r="G76" i="3"/>
  <c r="H76" i="3"/>
  <c r="E77" i="3"/>
  <c r="F77" i="3"/>
  <c r="G77" i="3"/>
  <c r="H77" i="3"/>
  <c r="H30" i="3" l="1"/>
  <c r="D84" i="2"/>
  <c r="C84" i="2"/>
  <c r="C85" i="2" l="1"/>
  <c r="E85" i="2" l="1"/>
  <c r="E84" i="2"/>
  <c r="E87" i="2"/>
  <c r="J62" i="2"/>
  <c r="C77" i="2"/>
  <c r="E86" i="2"/>
  <c r="C76" i="2"/>
  <c r="C75" i="2"/>
  <c r="E51" i="2" l="1"/>
  <c r="G51" i="2" l="1"/>
  <c r="C46" i="2"/>
  <c r="D46" i="2"/>
  <c r="E46" i="2"/>
  <c r="D45" i="2"/>
  <c r="E45" i="2"/>
  <c r="C45" i="2"/>
  <c r="D86" i="2" l="1"/>
  <c r="C86" i="2"/>
  <c r="D75" i="2"/>
  <c r="E81" i="2"/>
  <c r="E77" i="2"/>
  <c r="C73" i="2"/>
  <c r="D73" i="2"/>
  <c r="D76" i="2" s="1"/>
  <c r="E73" i="2"/>
  <c r="C63" i="2"/>
  <c r="I63" i="2" s="1"/>
  <c r="D63" i="2"/>
  <c r="J63" i="2" s="1"/>
  <c r="D77" i="2" s="1"/>
  <c r="E63" i="2"/>
  <c r="K63" i="2" s="1"/>
  <c r="D81" i="2" s="1"/>
  <c r="F63" i="2"/>
  <c r="G63" i="2"/>
  <c r="H63" i="2"/>
  <c r="C64" i="2"/>
  <c r="D64" i="2"/>
  <c r="E64" i="2"/>
  <c r="F64" i="2"/>
  <c r="G64" i="2"/>
  <c r="H64" i="2"/>
  <c r="D62" i="2"/>
  <c r="E62" i="2"/>
  <c r="K62" i="2" s="1"/>
  <c r="C81" i="2" s="1"/>
  <c r="F62" i="2"/>
  <c r="G62" i="2"/>
  <c r="H62" i="2"/>
  <c r="C62" i="2"/>
  <c r="I62" i="2" s="1"/>
  <c r="D39" i="2"/>
  <c r="D51" i="2" s="1"/>
  <c r="D33" i="2"/>
  <c r="E33" i="2"/>
  <c r="D34" i="2"/>
  <c r="E34" i="2"/>
  <c r="D35" i="2"/>
  <c r="E35" i="2"/>
  <c r="C34" i="2"/>
  <c r="C35" i="2"/>
  <c r="C41" i="2" s="1"/>
  <c r="C53" i="2" s="1"/>
  <c r="C33" i="2"/>
  <c r="C28" i="2"/>
  <c r="C40" i="2" s="1"/>
  <c r="C52" i="2" s="1"/>
  <c r="D28" i="2"/>
  <c r="D40" i="2" s="1"/>
  <c r="D52" i="2" s="1"/>
  <c r="E28" i="2"/>
  <c r="E40" i="2" s="1"/>
  <c r="E52" i="2" s="1"/>
  <c r="C29" i="2"/>
  <c r="D29" i="2"/>
  <c r="D41" i="2" s="1"/>
  <c r="D53" i="2" s="1"/>
  <c r="E29" i="2"/>
  <c r="E41" i="2" s="1"/>
  <c r="E53" i="2" s="1"/>
  <c r="D27" i="2"/>
  <c r="E27" i="2"/>
  <c r="E39" i="2" s="1"/>
  <c r="C27" i="2"/>
  <c r="C39" i="2" s="1"/>
  <c r="C51" i="2" s="1"/>
  <c r="C79" i="2" l="1"/>
  <c r="D78" i="2"/>
  <c r="C78" i="2"/>
  <c r="E75" i="2"/>
  <c r="E76" i="2" s="1"/>
  <c r="E78" i="2" s="1"/>
  <c r="E80" i="2" s="1"/>
  <c r="E82" i="2" s="1"/>
  <c r="G52" i="2"/>
  <c r="D79" i="2" s="1"/>
  <c r="D80" i="2" s="1"/>
  <c r="D82" i="2" s="1"/>
  <c r="D85" i="2" s="1"/>
  <c r="D87" i="2" s="1"/>
  <c r="G53" i="2"/>
  <c r="E79" i="2" s="1"/>
  <c r="C80" i="2" l="1"/>
  <c r="C82" i="2" s="1"/>
  <c r="C87" i="2" l="1"/>
  <c r="G8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Drew Jones</author>
  </authors>
  <commentList>
    <comment ref="B77" authorId="0" shapeId="0" xr:uid="{694D2D7B-0783-47A3-A375-498875AD028A}">
      <text>
        <r>
          <rPr>
            <b/>
            <sz val="9"/>
            <color indexed="81"/>
            <rFont val="Tahoma"/>
            <family val="2"/>
          </rPr>
          <t>Drew Jones:</t>
        </r>
        <r>
          <rPr>
            <sz val="9"/>
            <color indexed="81"/>
            <rFont val="Tahoma"/>
            <family val="2"/>
          </rPr>
          <t xml:space="preserve">
20X2 is the experience period for 20X3 risk adjustment</t>
        </r>
      </text>
    </comment>
    <comment ref="B81" authorId="0" shapeId="0" xr:uid="{6A438A70-A397-4D2C-B50B-E389CE8EB445}">
      <text>
        <r>
          <rPr>
            <b/>
            <sz val="9"/>
            <color indexed="81"/>
            <rFont val="Tahoma"/>
            <family val="2"/>
          </rPr>
          <t>Drew Jones:</t>
        </r>
        <r>
          <rPr>
            <sz val="9"/>
            <color indexed="81"/>
            <rFont val="Tahoma"/>
            <family val="2"/>
          </rPr>
          <t xml:space="preserve">
20X3 is the experience period for 20X4 risk adjustment</t>
        </r>
      </text>
    </comment>
  </commentList>
</comments>
</file>

<file path=xl/sharedStrings.xml><?xml version="1.0" encoding="utf-8"?>
<sst xmlns="http://schemas.openxmlformats.org/spreadsheetml/2006/main" count="166" uniqueCount="92">
  <si>
    <t>Risk Group A</t>
  </si>
  <si>
    <t>Risk Group B</t>
  </si>
  <si>
    <t>Total Claims</t>
  </si>
  <si>
    <t>20X1</t>
  </si>
  <si>
    <t>20X2</t>
  </si>
  <si>
    <t>20X3</t>
  </si>
  <si>
    <t>Trend net of risk adjustment</t>
  </si>
  <si>
    <t>ABC Total Average Risk Score</t>
  </si>
  <si>
    <t>All Other MCO Total Average Risk Score</t>
  </si>
  <si>
    <t>ABC Relative Risk Score</t>
  </si>
  <si>
    <t>(a) solution</t>
  </si>
  <si>
    <t>(b) solution</t>
  </si>
  <si>
    <t>Normalized Claims</t>
  </si>
  <si>
    <t>Non Risk Group C</t>
  </si>
  <si>
    <t>N/A</t>
  </si>
  <si>
    <t>i. Risk Group A</t>
  </si>
  <si>
    <t>ii. Risk Group B</t>
  </si>
  <si>
    <t>iii. Non Risk Group C</t>
  </si>
  <si>
    <t>Admin</t>
  </si>
  <si>
    <t>You are given the following assumptions:</t>
  </si>
  <si>
    <r>
      <t>·</t>
    </r>
    <r>
      <rPr>
        <sz val="7"/>
        <color theme="1"/>
        <rFont val="Times New Roman"/>
        <family val="1"/>
      </rPr>
      <t xml:space="preserve">         </t>
    </r>
  </si>
  <si>
    <r>
      <t>·</t>
    </r>
    <r>
      <rPr>
        <sz val="7"/>
        <color theme="1"/>
        <rFont val="Times New Roman"/>
        <family val="1"/>
      </rPr>
      <t>        </t>
    </r>
  </si>
  <si>
    <t xml:space="preserve"> The state in question uses the prior year as the experience period for risk adjustment.</t>
  </si>
  <si>
    <t>.</t>
  </si>
  <si>
    <t>Combined premium tax and margin is 10%</t>
  </si>
  <si>
    <t>Admin is $15 per member per month</t>
  </si>
  <si>
    <t>Risk Adjusted Capitation Rate</t>
  </si>
  <si>
    <t>Member Months</t>
  </si>
  <si>
    <t>Total Claims PMPM</t>
  </si>
  <si>
    <t>MMOs</t>
  </si>
  <si>
    <t>20X3 Risk Adj. Cap Rate</t>
  </si>
  <si>
    <t>20X2 Relative Risk Score</t>
  </si>
  <si>
    <t>Less Admin</t>
  </si>
  <si>
    <t>Less Premium Tax/Margin</t>
  </si>
  <si>
    <t xml:space="preserve">Cap Rate - non-risk adj. </t>
  </si>
  <si>
    <t>20X3 Base Cap Rate</t>
  </si>
  <si>
    <t>20X4 Base Cap Rate</t>
  </si>
  <si>
    <t>No change in membership count and mix from 20X3 to 20X4</t>
  </si>
  <si>
    <t>Annualized trend from a)</t>
  </si>
  <si>
    <t>20X3 Relative Risk Score</t>
  </si>
  <si>
    <t>20X4 Risk Adj Portion</t>
  </si>
  <si>
    <t>Plus Admin</t>
  </si>
  <si>
    <t>Plus Prem Tax/Margin</t>
  </si>
  <si>
    <t>20X4 Risk Adj. Cap Rate</t>
  </si>
  <si>
    <t>Prem Tax/Margin</t>
  </si>
  <si>
    <t>20X4 MMOs</t>
  </si>
  <si>
    <t>Combined 20X4 Revenue Projection</t>
  </si>
  <si>
    <t>(10 points) You are a Medicaid actuary working for a major health insurer on a team tasked with creating an internal forecast. The Medicaid book of business contains three blocks: Risk Group A.  Risk Group B, and Non-Risk Group C. There are two other health insurers with market share in the state.</t>
  </si>
  <si>
    <t>(a) (2 points) Calculate the average annual claim trend normalized for risk adjustment for the 20X1 - 20X3 experience period for the following blocks of business:</t>
  </si>
  <si>
    <t>(b) (3 points) Using the risk-normalized trend from (a), calculate projected combined revenue for all groups for 20X4</t>
  </si>
  <si>
    <t>Bonus cost</t>
  </si>
  <si>
    <t>After hour office visits</t>
  </si>
  <si>
    <t>Y+2 rate</t>
  </si>
  <si>
    <t>Y+2 frequency</t>
  </si>
  <si>
    <t>Is office visit</t>
  </si>
  <si>
    <t>Negotiated Rate</t>
  </si>
  <si>
    <t>Total frequency</t>
  </si>
  <si>
    <t>CPT code</t>
  </si>
  <si>
    <t xml:space="preserve">Total bonus cost : </t>
  </si>
  <si>
    <t>Base Year Y data by CPT Code</t>
  </si>
  <si>
    <t>The 20% bonus only applies to office visits which are the services in the CPT code ranges highlighted above.</t>
  </si>
  <si>
    <t>ANSWER</t>
  </si>
  <si>
    <r>
      <t>(a)              </t>
    </r>
    <r>
      <rPr>
        <i/>
        <sz val="14"/>
        <color theme="1"/>
        <rFont val="Times New Roman"/>
        <family val="1"/>
      </rPr>
      <t>(4 points)</t>
    </r>
    <r>
      <rPr>
        <sz val="14"/>
        <color theme="1"/>
        <rFont val="Times New Roman"/>
        <family val="1"/>
      </rPr>
      <t xml:space="preserve">  Calculate the cost of introducing the 20% bonus. Show your work.</t>
    </r>
  </si>
  <si>
    <t xml:space="preserve">Nursing facility and custodial services </t>
  </si>
  <si>
    <t>99301-99333</t>
  </si>
  <si>
    <t xml:space="preserve">Critical and neonatal intensive care </t>
  </si>
  <si>
    <t>99291-99297</t>
  </si>
  <si>
    <t xml:space="preserve">Emergency department services </t>
  </si>
  <si>
    <t>99281-99288</t>
  </si>
  <si>
    <t>Inpatient or observation consultations</t>
  </si>
  <si>
    <t>99252-99255</t>
  </si>
  <si>
    <t xml:space="preserve">Office or other outpatient consultations </t>
  </si>
  <si>
    <t>99242-99245</t>
  </si>
  <si>
    <t xml:space="preserve">Hospital inpatient services </t>
  </si>
  <si>
    <t>99221-99239</t>
  </si>
  <si>
    <t xml:space="preserve">Hospital observation care </t>
  </si>
  <si>
    <t>99217-99220</t>
  </si>
  <si>
    <t>Established patient, office and other outpatient visits</t>
  </si>
  <si>
    <t>99211-99215</t>
  </si>
  <si>
    <t xml:space="preserve">New patient, office and other outpatient visits </t>
  </si>
  <si>
    <t>99201-99205</t>
  </si>
  <si>
    <t xml:space="preserve">Description </t>
  </si>
  <si>
    <t>CPT Code Range</t>
  </si>
  <si>
    <r>
      <t>·</t>
    </r>
    <r>
      <rPr>
        <sz val="14"/>
        <color theme="1"/>
        <rFont val="Times New Roman"/>
        <family val="1"/>
      </rPr>
      <t>         Descriptions for the following evaluation and management procedures:</t>
    </r>
  </si>
  <si>
    <r>
      <t>·</t>
    </r>
    <r>
      <rPr>
        <sz val="14"/>
        <color theme="1"/>
        <rFont val="Times New Roman"/>
        <family val="1"/>
      </rPr>
      <t>         Proportion of visits during evenings and weekends is uniform across all CPT codes and are estimated to increase from 5% of all office visits in year Y to 12% of all office visits in year Y+2</t>
    </r>
  </si>
  <si>
    <r>
      <t>·</t>
    </r>
    <r>
      <rPr>
        <sz val="14"/>
        <color theme="1"/>
        <rFont val="Times New Roman"/>
        <family val="1"/>
      </rPr>
      <t>         Rates will increase 2.5% from year Y to Y+2</t>
    </r>
  </si>
  <si>
    <r>
      <t>·</t>
    </r>
    <r>
      <rPr>
        <sz val="14"/>
        <color theme="1"/>
        <rFont val="Times New Roman"/>
        <family val="1"/>
      </rPr>
      <t>         Negotiated rates will take effect January 1, Y+2</t>
    </r>
  </si>
  <si>
    <r>
      <t>·</t>
    </r>
    <r>
      <rPr>
        <sz val="14"/>
        <color theme="1"/>
        <rFont val="Times New Roman"/>
        <family val="1"/>
      </rPr>
      <t>         Utilization trend of 1% per year on evaluation and management procedures</t>
    </r>
  </si>
  <si>
    <t>You are also given the following information:</t>
  </si>
  <si>
    <t>In the accompanying Excel file, you are given utilization frequency and negotiated rates by CPT for Base Year Y:</t>
  </si>
  <si>
    <r>
      <rPr>
        <i/>
        <sz val="14"/>
        <color theme="1"/>
        <rFont val="Times New Roman"/>
        <family val="1"/>
      </rPr>
      <t>(6 points)</t>
    </r>
    <r>
      <rPr>
        <sz val="14"/>
        <color theme="1"/>
        <rFont val="Times New Roman"/>
        <family val="1"/>
      </rPr>
      <t xml:space="preserve"> You are negotiating reimbursement rates for physician services for a large group employer plan.  The plan wants to incentivize in-network physicians to offer more availability to its members.  A 20% bonus on office visits performed during evenings and weekends is being proposed. </t>
    </r>
  </si>
  <si>
    <t>Question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</si>
</sst>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Symbol"/>
      <family val="1"/>
      <charset val="2"/>
    </font>
    <font>
      <b/>
      <sz val="14"/>
      <color theme="1"/>
      <name val="Times New Roman"/>
      <family val="1"/>
    </font>
    <font>
      <b/>
      <sz val="14"/>
      <color rgb="FF00206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6" fontId="0" fillId="0" borderId="0" xfId="0" applyNumberFormat="1"/>
    <xf numFmtId="0" fontId="0" fillId="0" borderId="0" xfId="0" applyAlignment="1">
      <alignment wrapText="1"/>
    </xf>
    <xf numFmtId="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164" fontId="0" fillId="0" borderId="0" xfId="1" applyNumberFormat="1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165" fontId="0" fillId="0" borderId="4" xfId="3" applyNumberFormat="1" applyFont="1" applyBorder="1" applyAlignment="1">
      <alignment horizontal="center"/>
    </xf>
    <xf numFmtId="165" fontId="0" fillId="0" borderId="0" xfId="3" applyNumberFormat="1" applyFont="1" applyBorder="1" applyAlignment="1">
      <alignment horizontal="center"/>
    </xf>
    <xf numFmtId="6" fontId="0" fillId="0" borderId="10" xfId="0" applyNumberFormat="1" applyBorder="1" applyAlignment="1">
      <alignment horizontal="center"/>
    </xf>
    <xf numFmtId="6" fontId="0" fillId="0" borderId="4" xfId="0" applyNumberFormat="1" applyBorder="1" applyAlignment="1">
      <alignment horizontal="center"/>
    </xf>
    <xf numFmtId="166" fontId="0" fillId="0" borderId="0" xfId="1" applyNumberFormat="1" applyFont="1" applyAlignment="1">
      <alignment horizontal="center"/>
    </xf>
    <xf numFmtId="37" fontId="0" fillId="0" borderId="0" xfId="3" applyNumberFormat="1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right"/>
    </xf>
    <xf numFmtId="0" fontId="0" fillId="0" borderId="11" xfId="0" applyBorder="1"/>
    <xf numFmtId="6" fontId="0" fillId="0" borderId="12" xfId="0" applyNumberFormat="1" applyBorder="1" applyAlignment="1">
      <alignment horizontal="center"/>
    </xf>
    <xf numFmtId="0" fontId="0" fillId="0" borderId="13" xfId="0" applyBorder="1"/>
    <xf numFmtId="9" fontId="0" fillId="0" borderId="14" xfId="0" applyNumberFormat="1" applyBorder="1" applyAlignment="1">
      <alignment horizontal="center"/>
    </xf>
    <xf numFmtId="166" fontId="0" fillId="0" borderId="0" xfId="0" applyNumberFormat="1" applyAlignment="1">
      <alignment horizontal="right"/>
    </xf>
    <xf numFmtId="6" fontId="0" fillId="0" borderId="0" xfId="0" applyNumberFormat="1" applyAlignment="1">
      <alignment horizontal="right"/>
    </xf>
    <xf numFmtId="166" fontId="0" fillId="0" borderId="15" xfId="0" applyNumberFormat="1" applyBorder="1" applyAlignment="1">
      <alignment horizontal="right"/>
    </xf>
    <xf numFmtId="0" fontId="0" fillId="0" borderId="15" xfId="0" applyBorder="1" applyAlignment="1">
      <alignment horizontal="right"/>
    </xf>
    <xf numFmtId="9" fontId="0" fillId="0" borderId="15" xfId="0" applyNumberFormat="1" applyBorder="1" applyAlignment="1">
      <alignment horizontal="right"/>
    </xf>
    <xf numFmtId="166" fontId="0" fillId="0" borderId="16" xfId="0" applyNumberFormat="1" applyBorder="1" applyAlignment="1">
      <alignment horizontal="right"/>
    </xf>
    <xf numFmtId="165" fontId="0" fillId="0" borderId="0" xfId="0" applyNumberFormat="1"/>
    <xf numFmtId="164" fontId="0" fillId="0" borderId="0" xfId="1" applyNumberFormat="1" applyFont="1"/>
    <xf numFmtId="164" fontId="0" fillId="2" borderId="8" xfId="0" applyNumberFormat="1" applyFill="1" applyBorder="1"/>
    <xf numFmtId="0" fontId="9" fillId="0" borderId="0" xfId="0" applyFont="1"/>
    <xf numFmtId="10" fontId="0" fillId="2" borderId="1" xfId="2" applyNumberFormat="1" applyFont="1" applyFill="1" applyBorder="1" applyAlignment="1">
      <alignment horizontal="center"/>
    </xf>
    <xf numFmtId="10" fontId="0" fillId="2" borderId="9" xfId="2" applyNumberFormat="1" applyFont="1" applyFill="1" applyBorder="1" applyAlignment="1">
      <alignment horizontal="center"/>
    </xf>
    <xf numFmtId="10" fontId="0" fillId="2" borderId="2" xfId="2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" fontId="0" fillId="0" borderId="0" xfId="0" applyNumberFormat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164" fontId="2" fillId="4" borderId="21" xfId="1" applyNumberFormat="1" applyFont="1" applyFill="1" applyBorder="1"/>
    <xf numFmtId="0" fontId="2" fillId="4" borderId="22" xfId="0" applyFont="1" applyFill="1" applyBorder="1" applyAlignment="1">
      <alignment horizontal="right"/>
    </xf>
    <xf numFmtId="0" fontId="2" fillId="3" borderId="0" xfId="0" applyFont="1" applyFill="1" applyAlignment="1">
      <alignment horizontal="left"/>
    </xf>
    <xf numFmtId="0" fontId="10" fillId="0" borderId="0" xfId="0" applyFont="1"/>
    <xf numFmtId="0" fontId="11" fillId="0" borderId="0" xfId="0" applyFont="1"/>
    <xf numFmtId="0" fontId="0" fillId="3" borderId="0" xfId="0" applyFill="1"/>
    <xf numFmtId="0" fontId="12" fillId="3" borderId="0" xfId="0" applyFont="1" applyFill="1"/>
    <xf numFmtId="0" fontId="13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 indent="5"/>
    </xf>
    <xf numFmtId="0" fontId="15" fillId="3" borderId="0" xfId="0" applyFont="1" applyFill="1" applyAlignment="1">
      <alignment horizontal="left" vertical="center" indent="9"/>
    </xf>
    <xf numFmtId="0" fontId="13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vertical="center" wrapText="1"/>
    </xf>
    <xf numFmtId="0" fontId="13" fillId="4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vertical="center" wrapText="1"/>
    </xf>
    <xf numFmtId="0" fontId="16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left" vertical="center" indent="9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wrapText="1"/>
    </xf>
    <xf numFmtId="0" fontId="13" fillId="3" borderId="0" xfId="0" applyFont="1" applyFill="1" applyAlignment="1">
      <alignment horizontal="left" wrapText="1"/>
    </xf>
    <xf numFmtId="0" fontId="17" fillId="3" borderId="0" xfId="0" applyFont="1" applyFill="1"/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cietyofactuaries-my.sharepoint.com/personal/mdulceak_soa_org/Documents/U_Drive/Solutions/0-NEW%20FSA%20Exams/March%202026/GH%20301/GH%20301%20Solutions%20March%202026%20Question%206%20Excel.xlsx" TargetMode="External"/><Relationship Id="rId1" Type="http://schemas.openxmlformats.org/officeDocument/2006/relationships/externalLinkPath" Target="GH%20301%20Solutions%20March%202026%20Question%206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4865-806E-49F3-816C-71FD7851E84D}">
  <dimension ref="A2:Z87"/>
  <sheetViews>
    <sheetView showGridLines="0" workbookViewId="0">
      <selection activeCell="A23" sqref="A23"/>
    </sheetView>
  </sheetViews>
  <sheetFormatPr defaultRowHeight="14.4" x14ac:dyDescent="0.3"/>
  <cols>
    <col min="2" max="2" width="16.21875" customWidth="1"/>
    <col min="3" max="4" width="15.44140625" customWidth="1"/>
    <col min="5" max="5" width="18.77734375" customWidth="1"/>
    <col min="6" max="8" width="12.77734375" customWidth="1"/>
    <col min="9" max="14" width="12.5546875" customWidth="1"/>
    <col min="15" max="15" width="10.21875" customWidth="1"/>
    <col min="16" max="16" width="13.44140625" customWidth="1"/>
    <col min="18" max="18" width="17" customWidth="1"/>
    <col min="19" max="19" width="11.21875" customWidth="1"/>
    <col min="23" max="23" width="10.77734375" bestFit="1" customWidth="1"/>
  </cols>
  <sheetData>
    <row r="2" spans="1:26" s="2" customFormat="1" ht="46.5" customHeight="1" x14ac:dyDescent="0.3">
      <c r="A2" s="13" t="s">
        <v>47</v>
      </c>
    </row>
    <row r="3" spans="1:26" x14ac:dyDescent="0.3">
      <c r="B3" s="1"/>
    </row>
    <row r="4" spans="1:26" ht="15.6" x14ac:dyDescent="0.3">
      <c r="A4" s="13" t="s">
        <v>19</v>
      </c>
      <c r="B4" s="1"/>
    </row>
    <row r="5" spans="1:26" ht="15" x14ac:dyDescent="0.3">
      <c r="A5" s="14" t="s">
        <v>20</v>
      </c>
      <c r="B5" t="s">
        <v>37</v>
      </c>
    </row>
    <row r="6" spans="1:26" ht="15" x14ac:dyDescent="0.3">
      <c r="A6" s="14" t="s">
        <v>20</v>
      </c>
      <c r="B6" t="s">
        <v>24</v>
      </c>
    </row>
    <row r="7" spans="1:26" ht="15" x14ac:dyDescent="0.3">
      <c r="A7" s="14" t="s">
        <v>20</v>
      </c>
      <c r="B7" t="s">
        <v>25</v>
      </c>
    </row>
    <row r="8" spans="1:26" ht="15" x14ac:dyDescent="0.3">
      <c r="A8" s="14" t="s">
        <v>21</v>
      </c>
      <c r="B8" t="s">
        <v>22</v>
      </c>
    </row>
    <row r="9" spans="1:26" s="2" customFormat="1" ht="28.5" customHeight="1" x14ac:dyDescent="0.3">
      <c r="C9" s="43" t="s">
        <v>26</v>
      </c>
      <c r="D9" s="43"/>
      <c r="E9" s="46"/>
      <c r="F9" s="43" t="s">
        <v>2</v>
      </c>
      <c r="G9" s="43"/>
      <c r="H9" s="44"/>
      <c r="I9" s="42" t="s">
        <v>7</v>
      </c>
      <c r="J9" s="43"/>
      <c r="K9" s="45"/>
      <c r="L9" s="42" t="s">
        <v>8</v>
      </c>
      <c r="M9" s="43"/>
      <c r="N9" s="45"/>
      <c r="O9" s="42" t="s">
        <v>27</v>
      </c>
      <c r="P9" s="43"/>
      <c r="Q9" s="44"/>
      <c r="S9"/>
      <c r="T9"/>
      <c r="U9"/>
      <c r="W9"/>
      <c r="X9"/>
      <c r="Y9"/>
      <c r="Z9"/>
    </row>
    <row r="10" spans="1:26" ht="15" thickBot="1" x14ac:dyDescent="0.35">
      <c r="B10" s="2"/>
      <c r="C10" s="8" t="s">
        <v>3</v>
      </c>
      <c r="D10" s="8" t="s">
        <v>4</v>
      </c>
      <c r="E10" s="11" t="s">
        <v>5</v>
      </c>
      <c r="F10" s="8" t="s">
        <v>3</v>
      </c>
      <c r="G10" s="8" t="s">
        <v>4</v>
      </c>
      <c r="H10" s="8" t="s">
        <v>5</v>
      </c>
      <c r="I10" s="9" t="s">
        <v>3</v>
      </c>
      <c r="J10" s="8" t="s">
        <v>4</v>
      </c>
      <c r="K10" s="11" t="s">
        <v>5</v>
      </c>
      <c r="L10" s="8" t="s">
        <v>3</v>
      </c>
      <c r="M10" s="8" t="s">
        <v>4</v>
      </c>
      <c r="N10" s="8" t="s">
        <v>5</v>
      </c>
      <c r="O10" s="9" t="s">
        <v>3</v>
      </c>
      <c r="P10" s="8" t="s">
        <v>4</v>
      </c>
      <c r="Q10" s="8" t="s">
        <v>5</v>
      </c>
    </row>
    <row r="11" spans="1:26" x14ac:dyDescent="0.3">
      <c r="B11" s="15" t="s">
        <v>0</v>
      </c>
      <c r="C11" s="21">
        <v>171.5</v>
      </c>
      <c r="D11" s="21">
        <v>186.24</v>
      </c>
      <c r="E11" s="21">
        <v>204.86</v>
      </c>
      <c r="F11" s="19">
        <v>1629000</v>
      </c>
      <c r="G11" s="3">
        <v>2191959</v>
      </c>
      <c r="H11" s="3">
        <v>1945900</v>
      </c>
      <c r="I11" s="10">
        <v>0.72450000000000003</v>
      </c>
      <c r="J11" s="4">
        <v>0.71009999999999995</v>
      </c>
      <c r="K11" s="12">
        <v>0.68830000000000002</v>
      </c>
      <c r="L11" s="4">
        <v>0.80220000000000002</v>
      </c>
      <c r="M11" s="4">
        <v>0.80910000000000004</v>
      </c>
      <c r="N11" s="4">
        <v>0.79920000000000002</v>
      </c>
      <c r="O11" s="17">
        <v>10000</v>
      </c>
      <c r="P11" s="18">
        <v>12000</v>
      </c>
      <c r="Q11" s="18">
        <v>10000</v>
      </c>
    </row>
    <row r="12" spans="1:26" x14ac:dyDescent="0.3">
      <c r="B12" s="15" t="s">
        <v>1</v>
      </c>
      <c r="C12" s="21">
        <v>309.67</v>
      </c>
      <c r="D12" s="21">
        <v>341.53</v>
      </c>
      <c r="E12" s="21">
        <v>358.61</v>
      </c>
      <c r="F12" s="20">
        <v>4411950</v>
      </c>
      <c r="G12" s="3">
        <v>5014100</v>
      </c>
      <c r="H12" s="3">
        <v>5960850</v>
      </c>
      <c r="I12" s="10">
        <v>0.60550000000000004</v>
      </c>
      <c r="J12" s="4">
        <v>0.61770000000000003</v>
      </c>
      <c r="K12" s="12">
        <v>0.61770000000000003</v>
      </c>
      <c r="L12" s="4">
        <v>0.59989999999999999</v>
      </c>
      <c r="M12" s="4">
        <v>0.59009999999999996</v>
      </c>
      <c r="N12" s="4">
        <v>0.58750000000000002</v>
      </c>
      <c r="O12" s="17">
        <v>15000</v>
      </c>
      <c r="P12" s="18">
        <v>16000</v>
      </c>
      <c r="Q12" s="18">
        <v>17500</v>
      </c>
    </row>
    <row r="13" spans="1:26" x14ac:dyDescent="0.3">
      <c r="B13" s="15" t="s">
        <v>13</v>
      </c>
      <c r="C13" s="21">
        <v>805.13</v>
      </c>
      <c r="D13" s="21">
        <v>776.47</v>
      </c>
      <c r="E13" s="21">
        <v>776.47</v>
      </c>
      <c r="F13" s="20">
        <v>5132700</v>
      </c>
      <c r="G13" s="3">
        <v>4872505</v>
      </c>
      <c r="H13" s="3">
        <v>4620000</v>
      </c>
      <c r="I13" s="10" t="s">
        <v>14</v>
      </c>
      <c r="J13" s="4" t="s">
        <v>14</v>
      </c>
      <c r="K13" s="12" t="s">
        <v>14</v>
      </c>
      <c r="L13" s="4" t="s">
        <v>14</v>
      </c>
      <c r="M13" s="4" t="s">
        <v>14</v>
      </c>
      <c r="N13" s="4" t="s">
        <v>14</v>
      </c>
      <c r="O13" s="17">
        <v>7500</v>
      </c>
      <c r="P13" s="18">
        <v>7250</v>
      </c>
      <c r="Q13" s="18">
        <v>7000</v>
      </c>
    </row>
    <row r="14" spans="1:26" x14ac:dyDescent="0.3">
      <c r="B14" s="6"/>
      <c r="C14" s="3"/>
      <c r="D14" s="3"/>
      <c r="E14" s="1"/>
      <c r="F14" s="4"/>
      <c r="G14" s="4"/>
      <c r="H14" s="4"/>
      <c r="I14" s="4"/>
      <c r="J14" s="4"/>
      <c r="K14" s="4"/>
    </row>
    <row r="16" spans="1:26" x14ac:dyDescent="0.3">
      <c r="A16" t="s">
        <v>48</v>
      </c>
    </row>
    <row r="18" spans="1:13" x14ac:dyDescent="0.3">
      <c r="B18" s="16" t="s">
        <v>15</v>
      </c>
    </row>
    <row r="19" spans="1:13" x14ac:dyDescent="0.3">
      <c r="B19" s="16" t="s">
        <v>16</v>
      </c>
    </row>
    <row r="20" spans="1:13" x14ac:dyDescent="0.3">
      <c r="B20" s="16" t="s">
        <v>17</v>
      </c>
    </row>
    <row r="22" spans="1:13" x14ac:dyDescent="0.3">
      <c r="A22" t="s">
        <v>49</v>
      </c>
    </row>
    <row r="23" spans="1:13" x14ac:dyDescent="0.3">
      <c r="E23" s="7"/>
    </row>
    <row r="25" spans="1:13" ht="15" customHeight="1" x14ac:dyDescent="0.35">
      <c r="A25" s="23" t="s">
        <v>10</v>
      </c>
      <c r="C25" s="43" t="s">
        <v>2</v>
      </c>
      <c r="D25" s="43"/>
      <c r="E25" s="44"/>
      <c r="M25" s="38"/>
    </row>
    <row r="26" spans="1:13" ht="15" customHeight="1" x14ac:dyDescent="0.3">
      <c r="C26" s="5" t="s">
        <v>3</v>
      </c>
      <c r="D26" s="5" t="s">
        <v>4</v>
      </c>
      <c r="E26" s="5" t="s">
        <v>5</v>
      </c>
      <c r="M26" s="16"/>
    </row>
    <row r="27" spans="1:13" ht="15" customHeight="1" x14ac:dyDescent="0.3">
      <c r="B27" s="15" t="s">
        <v>0</v>
      </c>
      <c r="C27" s="3">
        <f>F11</f>
        <v>1629000</v>
      </c>
      <c r="D27" s="3">
        <f t="shared" ref="D27:E27" si="0">G11</f>
        <v>2191959</v>
      </c>
      <c r="E27" s="3">
        <f t="shared" si="0"/>
        <v>1945900</v>
      </c>
      <c r="M27" s="16"/>
    </row>
    <row r="28" spans="1:13" ht="15" customHeight="1" x14ac:dyDescent="0.3">
      <c r="B28" s="15" t="s">
        <v>1</v>
      </c>
      <c r="C28" s="3">
        <f t="shared" ref="C28:C29" si="1">F12</f>
        <v>4411950</v>
      </c>
      <c r="D28" s="3">
        <f t="shared" ref="D28:D29" si="2">G12</f>
        <v>5014100</v>
      </c>
      <c r="E28" s="3">
        <f t="shared" ref="E28:E29" si="3">H12</f>
        <v>5960850</v>
      </c>
      <c r="M28" s="16"/>
    </row>
    <row r="29" spans="1:13" ht="15" customHeight="1" x14ac:dyDescent="0.3">
      <c r="B29" s="15" t="s">
        <v>13</v>
      </c>
      <c r="C29" s="3">
        <f t="shared" si="1"/>
        <v>5132700</v>
      </c>
      <c r="D29" s="3">
        <f t="shared" si="2"/>
        <v>4872505</v>
      </c>
      <c r="E29" s="3">
        <f t="shared" si="3"/>
        <v>4620000</v>
      </c>
      <c r="M29" s="16"/>
    </row>
    <row r="30" spans="1:13" ht="15" customHeight="1" x14ac:dyDescent="0.3">
      <c r="B30" s="15"/>
      <c r="C30" s="3"/>
      <c r="D30" s="3"/>
      <c r="E30" s="3"/>
      <c r="M30" s="16"/>
    </row>
    <row r="31" spans="1:13" ht="15" customHeight="1" x14ac:dyDescent="0.3">
      <c r="C31" s="43" t="s">
        <v>29</v>
      </c>
      <c r="D31" s="43"/>
      <c r="E31" s="44"/>
    </row>
    <row r="32" spans="1:13" ht="15" customHeight="1" x14ac:dyDescent="0.3">
      <c r="C32" s="5" t="s">
        <v>3</v>
      </c>
      <c r="D32" s="5" t="s">
        <v>4</v>
      </c>
      <c r="E32" s="5" t="s">
        <v>5</v>
      </c>
    </row>
    <row r="33" spans="2:5" ht="15" customHeight="1" x14ac:dyDescent="0.3">
      <c r="B33" s="15" t="s">
        <v>0</v>
      </c>
      <c r="C33" s="22">
        <f>O11</f>
        <v>10000</v>
      </c>
      <c r="D33" s="22">
        <f t="shared" ref="D33:E35" si="4">P11</f>
        <v>12000</v>
      </c>
      <c r="E33" s="22">
        <f t="shared" si="4"/>
        <v>10000</v>
      </c>
    </row>
    <row r="34" spans="2:5" ht="15" customHeight="1" x14ac:dyDescent="0.3">
      <c r="B34" s="15" t="s">
        <v>1</v>
      </c>
      <c r="C34" s="22">
        <f t="shared" ref="C34:C35" si="5">O12</f>
        <v>15000</v>
      </c>
      <c r="D34" s="22">
        <f t="shared" si="4"/>
        <v>16000</v>
      </c>
      <c r="E34" s="22">
        <f t="shared" si="4"/>
        <v>17500</v>
      </c>
    </row>
    <row r="35" spans="2:5" ht="15" customHeight="1" x14ac:dyDescent="0.3">
      <c r="B35" s="15" t="s">
        <v>13</v>
      </c>
      <c r="C35" s="22">
        <f t="shared" si="5"/>
        <v>7500</v>
      </c>
      <c r="D35" s="22">
        <f t="shared" si="4"/>
        <v>7250</v>
      </c>
      <c r="E35" s="22">
        <f t="shared" si="4"/>
        <v>7000</v>
      </c>
    </row>
    <row r="36" spans="2:5" ht="15" customHeight="1" x14ac:dyDescent="0.3">
      <c r="B36" s="15"/>
      <c r="C36" s="3"/>
      <c r="D36" s="3"/>
      <c r="E36" s="3"/>
    </row>
    <row r="37" spans="2:5" ht="15" customHeight="1" x14ac:dyDescent="0.3">
      <c r="C37" s="43" t="s">
        <v>28</v>
      </c>
      <c r="D37" s="43"/>
      <c r="E37" s="44"/>
    </row>
    <row r="38" spans="2:5" x14ac:dyDescent="0.3">
      <c r="C38" s="5" t="s">
        <v>3</v>
      </c>
      <c r="D38" s="5" t="s">
        <v>4</v>
      </c>
      <c r="E38" s="5" t="s">
        <v>5</v>
      </c>
    </row>
    <row r="39" spans="2:5" x14ac:dyDescent="0.3">
      <c r="B39" s="15" t="s">
        <v>0</v>
      </c>
      <c r="C39" s="3">
        <f>C27/C33</f>
        <v>162.9</v>
      </c>
      <c r="D39" s="3">
        <f t="shared" ref="D39:E39" si="6">D27/D33</f>
        <v>182.66325000000001</v>
      </c>
      <c r="E39" s="3">
        <f t="shared" si="6"/>
        <v>194.59</v>
      </c>
    </row>
    <row r="40" spans="2:5" x14ac:dyDescent="0.3">
      <c r="B40" s="15" t="s">
        <v>1</v>
      </c>
      <c r="C40" s="3">
        <f>C28/C34</f>
        <v>294.13</v>
      </c>
      <c r="D40" s="3">
        <f>D28/D34</f>
        <v>313.38125000000002</v>
      </c>
      <c r="E40" s="3">
        <f>E28/E34</f>
        <v>340.62</v>
      </c>
    </row>
    <row r="41" spans="2:5" x14ac:dyDescent="0.3">
      <c r="B41" s="15" t="s">
        <v>13</v>
      </c>
      <c r="C41" s="3">
        <f>C29/C35</f>
        <v>684.36</v>
      </c>
      <c r="D41" s="3">
        <f>D29/D35</f>
        <v>672.06965517241383</v>
      </c>
      <c r="E41" s="3">
        <f>E29/E35</f>
        <v>660</v>
      </c>
    </row>
    <row r="42" spans="2:5" x14ac:dyDescent="0.3">
      <c r="C42" s="4"/>
      <c r="D42" s="4"/>
      <c r="E42" s="4"/>
    </row>
    <row r="43" spans="2:5" x14ac:dyDescent="0.3">
      <c r="C43" s="43" t="s">
        <v>7</v>
      </c>
      <c r="D43" s="43"/>
      <c r="E43" s="44"/>
    </row>
    <row r="44" spans="2:5" x14ac:dyDescent="0.3">
      <c r="C44" s="5" t="s">
        <v>3</v>
      </c>
      <c r="D44" s="5" t="s">
        <v>4</v>
      </c>
      <c r="E44" s="5" t="s">
        <v>5</v>
      </c>
    </row>
    <row r="45" spans="2:5" x14ac:dyDescent="0.3">
      <c r="B45" s="15" t="s">
        <v>0</v>
      </c>
      <c r="C45" s="4">
        <f>I11</f>
        <v>0.72450000000000003</v>
      </c>
      <c r="D45" s="4">
        <f t="shared" ref="D45:E45" si="7">J11</f>
        <v>0.71009999999999995</v>
      </c>
      <c r="E45" s="4">
        <f t="shared" si="7"/>
        <v>0.68830000000000002</v>
      </c>
    </row>
    <row r="46" spans="2:5" x14ac:dyDescent="0.3">
      <c r="B46" s="15" t="s">
        <v>1</v>
      </c>
      <c r="C46" s="4">
        <f>I12</f>
        <v>0.60550000000000004</v>
      </c>
      <c r="D46" s="4">
        <f t="shared" ref="D46" si="8">J12</f>
        <v>0.61770000000000003</v>
      </c>
      <c r="E46" s="4">
        <f t="shared" ref="E46" si="9">K12</f>
        <v>0.61770000000000003</v>
      </c>
    </row>
    <row r="47" spans="2:5" x14ac:dyDescent="0.3">
      <c r="B47" s="15" t="s">
        <v>13</v>
      </c>
      <c r="C47" s="4" t="s">
        <v>14</v>
      </c>
      <c r="D47" s="4" t="s">
        <v>14</v>
      </c>
      <c r="E47" s="4" t="s">
        <v>14</v>
      </c>
    </row>
    <row r="48" spans="2:5" x14ac:dyDescent="0.3">
      <c r="C48" s="4"/>
      <c r="D48" s="4"/>
      <c r="E48" s="4"/>
    </row>
    <row r="49" spans="1:14" x14ac:dyDescent="0.3">
      <c r="C49" s="43" t="s">
        <v>12</v>
      </c>
      <c r="D49" s="43"/>
      <c r="E49" s="44"/>
    </row>
    <row r="50" spans="1:14" ht="15" thickBot="1" x14ac:dyDescent="0.35">
      <c r="C50" s="5" t="s">
        <v>3</v>
      </c>
      <c r="D50" s="5" t="s">
        <v>4</v>
      </c>
      <c r="E50" s="5" t="s">
        <v>5</v>
      </c>
      <c r="G50" s="6" t="s">
        <v>6</v>
      </c>
    </row>
    <row r="51" spans="1:14" x14ac:dyDescent="0.3">
      <c r="B51" s="15" t="s">
        <v>0</v>
      </c>
      <c r="C51" s="3">
        <f t="shared" ref="C51:E52" si="10">C39/C45</f>
        <v>224.84472049689441</v>
      </c>
      <c r="D51" s="3">
        <f t="shared" si="10"/>
        <v>257.23595268272078</v>
      </c>
      <c r="E51" s="3">
        <f>E39/E45</f>
        <v>282.7110271683859</v>
      </c>
      <c r="G51" s="39">
        <f>(E51/C51)^0.5-1</f>
        <v>0.12132118421968552</v>
      </c>
    </row>
    <row r="52" spans="1:14" x14ac:dyDescent="0.3">
      <c r="B52" s="15" t="s">
        <v>1</v>
      </c>
      <c r="C52" s="3">
        <f t="shared" si="10"/>
        <v>485.76383154417834</v>
      </c>
      <c r="D52" s="3">
        <f t="shared" si="10"/>
        <v>507.3356807511737</v>
      </c>
      <c r="E52" s="3">
        <f t="shared" si="10"/>
        <v>551.43273433705679</v>
      </c>
      <c r="G52" s="40">
        <f>(E52/C52)^0.5-1</f>
        <v>6.545149693931207E-2</v>
      </c>
    </row>
    <row r="53" spans="1:14" ht="15" thickBot="1" x14ac:dyDescent="0.35">
      <c r="B53" s="15" t="s">
        <v>13</v>
      </c>
      <c r="C53" s="3">
        <f>C41</f>
        <v>684.36</v>
      </c>
      <c r="D53" s="3">
        <f>D41</f>
        <v>672.06965517241383</v>
      </c>
      <c r="E53" s="3">
        <f>E41</f>
        <v>660</v>
      </c>
      <c r="G53" s="41">
        <f>(E53/C53)^0.5-1</f>
        <v>-1.795891161261487E-2</v>
      </c>
    </row>
    <row r="58" spans="1:14" ht="18" x14ac:dyDescent="0.35">
      <c r="A58" s="23" t="s">
        <v>11</v>
      </c>
      <c r="M58" s="38"/>
    </row>
    <row r="59" spans="1:14" x14ac:dyDescent="0.3">
      <c r="C59" s="43"/>
      <c r="D59" s="43"/>
      <c r="E59" s="44"/>
      <c r="M59" s="16"/>
    </row>
    <row r="60" spans="1:14" x14ac:dyDescent="0.3">
      <c r="C60" s="43" t="s">
        <v>9</v>
      </c>
      <c r="D60" s="43"/>
      <c r="E60" s="44"/>
      <c r="F60" s="43" t="s">
        <v>9</v>
      </c>
      <c r="G60" s="43"/>
      <c r="H60" s="44"/>
      <c r="I60" s="43" t="s">
        <v>9</v>
      </c>
      <c r="J60" s="43"/>
      <c r="K60" s="44"/>
      <c r="M60" s="16"/>
    </row>
    <row r="61" spans="1:14" ht="15" thickBot="1" x14ac:dyDescent="0.35">
      <c r="B61" s="5"/>
      <c r="C61" s="8" t="s">
        <v>3</v>
      </c>
      <c r="D61" s="8" t="s">
        <v>4</v>
      </c>
      <c r="E61" s="8" t="s">
        <v>5</v>
      </c>
      <c r="F61" s="8" t="s">
        <v>3</v>
      </c>
      <c r="G61" s="8" t="s">
        <v>4</v>
      </c>
      <c r="H61" s="8" t="s">
        <v>5</v>
      </c>
      <c r="I61" s="8" t="s">
        <v>3</v>
      </c>
      <c r="J61" s="8" t="s">
        <v>4</v>
      </c>
      <c r="K61" s="8" t="s">
        <v>5</v>
      </c>
      <c r="M61" s="16"/>
      <c r="N61" s="16"/>
    </row>
    <row r="62" spans="1:14" x14ac:dyDescent="0.3">
      <c r="B62" s="6" t="s">
        <v>0</v>
      </c>
      <c r="C62" s="4">
        <f>I11</f>
        <v>0.72450000000000003</v>
      </c>
      <c r="D62" s="4">
        <f t="shared" ref="D62:H62" si="11">J11</f>
        <v>0.71009999999999995</v>
      </c>
      <c r="E62" s="4">
        <f t="shared" si="11"/>
        <v>0.68830000000000002</v>
      </c>
      <c r="F62" s="4">
        <f t="shared" si="11"/>
        <v>0.80220000000000002</v>
      </c>
      <c r="G62" s="4">
        <f t="shared" si="11"/>
        <v>0.80910000000000004</v>
      </c>
      <c r="H62" s="4">
        <f t="shared" si="11"/>
        <v>0.79920000000000002</v>
      </c>
      <c r="I62" s="4">
        <f t="shared" ref="I62:K63" si="12">ROUND(C62/F62,4)</f>
        <v>0.90310000000000001</v>
      </c>
      <c r="J62" s="4">
        <f>ROUND(D62/G62,4)</f>
        <v>0.87760000000000005</v>
      </c>
      <c r="K62" s="4">
        <f t="shared" si="12"/>
        <v>0.86119999999999997</v>
      </c>
      <c r="M62" s="16"/>
    </row>
    <row r="63" spans="1:14" x14ac:dyDescent="0.3">
      <c r="B63" s="6" t="s">
        <v>1</v>
      </c>
      <c r="C63" s="4">
        <f t="shared" ref="C63:C64" si="13">I12</f>
        <v>0.60550000000000004</v>
      </c>
      <c r="D63" s="4">
        <f t="shared" ref="D63:D64" si="14">J12</f>
        <v>0.61770000000000003</v>
      </c>
      <c r="E63" s="4">
        <f t="shared" ref="E63:E64" si="15">K12</f>
        <v>0.61770000000000003</v>
      </c>
      <c r="F63" s="4">
        <f t="shared" ref="F63:F64" si="16">L12</f>
        <v>0.59989999999999999</v>
      </c>
      <c r="G63" s="4">
        <f t="shared" ref="G63:G64" si="17">M12</f>
        <v>0.59009999999999996</v>
      </c>
      <c r="H63" s="4">
        <f t="shared" ref="H63:H64" si="18">N12</f>
        <v>0.58750000000000002</v>
      </c>
      <c r="I63" s="4">
        <f t="shared" si="12"/>
        <v>1.0093000000000001</v>
      </c>
      <c r="J63" s="4">
        <f t="shared" si="12"/>
        <v>1.0468</v>
      </c>
      <c r="K63" s="4">
        <f t="shared" si="12"/>
        <v>1.0513999999999999</v>
      </c>
      <c r="M63" s="16"/>
    </row>
    <row r="64" spans="1:14" x14ac:dyDescent="0.3">
      <c r="B64" s="15" t="s">
        <v>13</v>
      </c>
      <c r="C64" s="4" t="str">
        <f t="shared" si="13"/>
        <v>N/A</v>
      </c>
      <c r="D64" s="4" t="str">
        <f t="shared" si="14"/>
        <v>N/A</v>
      </c>
      <c r="E64" s="4" t="str">
        <f t="shared" si="15"/>
        <v>N/A</v>
      </c>
      <c r="F64" s="4" t="str">
        <f t="shared" si="16"/>
        <v>N/A</v>
      </c>
      <c r="G64" s="4" t="str">
        <f t="shared" si="17"/>
        <v>N/A</v>
      </c>
      <c r="H64" s="4" t="str">
        <f t="shared" si="18"/>
        <v>N/A</v>
      </c>
      <c r="I64" s="4" t="s">
        <v>14</v>
      </c>
      <c r="J64" s="4" t="s">
        <v>14</v>
      </c>
      <c r="K64" s="4" t="s">
        <v>14</v>
      </c>
    </row>
    <row r="68" spans="2:6" ht="15" thickBot="1" x14ac:dyDescent="0.35"/>
    <row r="69" spans="2:6" x14ac:dyDescent="0.3">
      <c r="C69" s="25" t="s">
        <v>18</v>
      </c>
      <c r="D69" s="26">
        <v>15</v>
      </c>
      <c r="E69" s="3"/>
    </row>
    <row r="70" spans="2:6" ht="15" thickBot="1" x14ac:dyDescent="0.35">
      <c r="C70" s="27" t="s">
        <v>44</v>
      </c>
      <c r="D70" s="28">
        <v>0.1</v>
      </c>
    </row>
    <row r="71" spans="2:6" x14ac:dyDescent="0.3">
      <c r="F71" t="s">
        <v>23</v>
      </c>
    </row>
    <row r="72" spans="2:6" x14ac:dyDescent="0.3">
      <c r="C72" s="15" t="s">
        <v>0</v>
      </c>
      <c r="D72" s="15" t="s">
        <v>1</v>
      </c>
      <c r="E72" s="15" t="s">
        <v>13</v>
      </c>
    </row>
    <row r="73" spans="2:6" ht="15" customHeight="1" x14ac:dyDescent="0.3">
      <c r="B73" s="24" t="s">
        <v>30</v>
      </c>
      <c r="C73" s="29">
        <f>E11</f>
        <v>204.86</v>
      </c>
      <c r="D73" s="29">
        <f>E12</f>
        <v>358.61</v>
      </c>
      <c r="E73" s="29">
        <f>E13</f>
        <v>776.47</v>
      </c>
    </row>
    <row r="74" spans="2:6" x14ac:dyDescent="0.3">
      <c r="B74" s="24" t="s">
        <v>32</v>
      </c>
      <c r="C74" s="30">
        <v>15</v>
      </c>
      <c r="D74" s="30">
        <v>15</v>
      </c>
      <c r="E74" s="30">
        <v>15</v>
      </c>
    </row>
    <row r="75" spans="2:6" x14ac:dyDescent="0.3">
      <c r="B75" s="24" t="s">
        <v>33</v>
      </c>
      <c r="C75" s="31">
        <f>C73*$D$70</f>
        <v>20.486000000000004</v>
      </c>
      <c r="D75" s="31">
        <f t="shared" ref="D75:E75" si="19">D73*$D$70</f>
        <v>35.861000000000004</v>
      </c>
      <c r="E75" s="31">
        <f t="shared" si="19"/>
        <v>77.647000000000006</v>
      </c>
    </row>
    <row r="76" spans="2:6" x14ac:dyDescent="0.3">
      <c r="B76" s="24" t="s">
        <v>34</v>
      </c>
      <c r="C76" s="29">
        <f>C73-C74-C75</f>
        <v>169.37400000000002</v>
      </c>
      <c r="D76" s="29">
        <f t="shared" ref="D76:E76" si="20">D73-D74-D75</f>
        <v>307.74900000000002</v>
      </c>
      <c r="E76" s="29">
        <f t="shared" si="20"/>
        <v>683.82299999999998</v>
      </c>
    </row>
    <row r="77" spans="2:6" x14ac:dyDescent="0.3">
      <c r="B77" s="24" t="s">
        <v>31</v>
      </c>
      <c r="C77" s="32">
        <f>J62</f>
        <v>0.87760000000000005</v>
      </c>
      <c r="D77" s="32">
        <f>J63</f>
        <v>1.0468</v>
      </c>
      <c r="E77" s="32" t="str">
        <f>J64</f>
        <v>N/A</v>
      </c>
    </row>
    <row r="78" spans="2:6" x14ac:dyDescent="0.3">
      <c r="B78" s="24" t="s">
        <v>35</v>
      </c>
      <c r="C78" s="29">
        <f>C76/C77</f>
        <v>192.99680948040111</v>
      </c>
      <c r="D78" s="29">
        <f>D76/D77</f>
        <v>293.99025601834165</v>
      </c>
      <c r="E78" s="29">
        <f>E76</f>
        <v>683.82299999999998</v>
      </c>
    </row>
    <row r="79" spans="2:6" x14ac:dyDescent="0.3">
      <c r="B79" s="24" t="s">
        <v>38</v>
      </c>
      <c r="C79" s="33">
        <f>G51</f>
        <v>0.12132118421968552</v>
      </c>
      <c r="D79" s="33">
        <f>G52</f>
        <v>6.545149693931207E-2</v>
      </c>
      <c r="E79" s="33">
        <f>G53</f>
        <v>-1.795891161261487E-2</v>
      </c>
    </row>
    <row r="80" spans="2:6" x14ac:dyDescent="0.3">
      <c r="B80" s="24" t="s">
        <v>36</v>
      </c>
      <c r="C80" s="34">
        <f>C78*(1+C79)</f>
        <v>216.41141095718442</v>
      </c>
      <c r="D80" s="34">
        <f t="shared" ref="D80:E80" si="21">D78*(1+D79)</f>
        <v>313.2323583603137</v>
      </c>
      <c r="E80" s="34">
        <f t="shared" si="21"/>
        <v>671.54228318432683</v>
      </c>
    </row>
    <row r="81" spans="2:7" x14ac:dyDescent="0.3">
      <c r="B81" s="24" t="s">
        <v>39</v>
      </c>
      <c r="C81" s="32">
        <f>K62</f>
        <v>0.86119999999999997</v>
      </c>
      <c r="D81" s="32">
        <f>K63</f>
        <v>1.0513999999999999</v>
      </c>
      <c r="E81" s="32" t="str">
        <f>K64</f>
        <v>N/A</v>
      </c>
    </row>
    <row r="82" spans="2:7" x14ac:dyDescent="0.3">
      <c r="B82" s="24" t="s">
        <v>40</v>
      </c>
      <c r="C82" s="29">
        <f>C80*C81</f>
        <v>186.3735071163272</v>
      </c>
      <c r="D82" s="29">
        <f>D80*D81</f>
        <v>329.33250158003381</v>
      </c>
      <c r="E82" s="29">
        <f>E80</f>
        <v>671.54228318432683</v>
      </c>
    </row>
    <row r="83" spans="2:7" x14ac:dyDescent="0.3">
      <c r="B83" s="24" t="s">
        <v>41</v>
      </c>
      <c r="C83" s="30">
        <v>15</v>
      </c>
      <c r="D83" s="30">
        <v>15</v>
      </c>
      <c r="E83" s="30">
        <v>15</v>
      </c>
    </row>
    <row r="84" spans="2:7" x14ac:dyDescent="0.3">
      <c r="B84" s="24" t="s">
        <v>42</v>
      </c>
      <c r="C84" s="29">
        <f>D70*$C$85</f>
        <v>22.374834124036354</v>
      </c>
      <c r="D84" s="29">
        <f>D70*$D$85</f>
        <v>38.25916684222598</v>
      </c>
      <c r="E84" s="29">
        <f>D70*$E$85</f>
        <v>76.282475909369651</v>
      </c>
    </row>
    <row r="85" spans="2:7" x14ac:dyDescent="0.3">
      <c r="B85" s="24" t="s">
        <v>43</v>
      </c>
      <c r="C85" s="29">
        <f>(C82+C83)/(1-D70)</f>
        <v>223.74834124036354</v>
      </c>
      <c r="D85" s="29">
        <f t="shared" ref="D85" si="22">(D82+D83)/(1-0.1)</f>
        <v>382.59166842225977</v>
      </c>
      <c r="E85" s="29">
        <f>(E82+E83)/(1-0.1)</f>
        <v>762.82475909369646</v>
      </c>
    </row>
    <row r="86" spans="2:7" ht="15" thickBot="1" x14ac:dyDescent="0.35">
      <c r="B86" s="24" t="s">
        <v>45</v>
      </c>
      <c r="C86" s="35">
        <f>Q11</f>
        <v>10000</v>
      </c>
      <c r="D86" s="35">
        <f>Q12</f>
        <v>17500</v>
      </c>
      <c r="E86" s="35">
        <f>Q13</f>
        <v>7000</v>
      </c>
      <c r="G86" t="s">
        <v>46</v>
      </c>
    </row>
    <row r="87" spans="2:7" ht="15" thickBot="1" x14ac:dyDescent="0.35">
      <c r="C87" s="36">
        <f>C85*C86</f>
        <v>2237483.4124036352</v>
      </c>
      <c r="D87" s="36">
        <f t="shared" ref="D87" si="23">D85*D86</f>
        <v>6695354.1973895459</v>
      </c>
      <c r="E87" s="36">
        <f>E85*E86</f>
        <v>5339773.3136558756</v>
      </c>
      <c r="G87" s="37">
        <f>SUM(C87:E87)</f>
        <v>14272610.923449056</v>
      </c>
    </row>
  </sheetData>
  <mergeCells count="14">
    <mergeCell ref="F60:H60"/>
    <mergeCell ref="I60:K60"/>
    <mergeCell ref="C59:E59"/>
    <mergeCell ref="C9:E9"/>
    <mergeCell ref="C60:E60"/>
    <mergeCell ref="C37:E37"/>
    <mergeCell ref="C43:E43"/>
    <mergeCell ref="C49:E49"/>
    <mergeCell ref="C31:E31"/>
    <mergeCell ref="O9:Q9"/>
    <mergeCell ref="F9:H9"/>
    <mergeCell ref="C25:E25"/>
    <mergeCell ref="I9:K9"/>
    <mergeCell ref="L9:N9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86C80-3751-4834-86F1-14D7367668F2}">
  <dimension ref="A1:P77"/>
  <sheetViews>
    <sheetView tabSelected="1" topLeftCell="A24" workbookViewId="0">
      <selection activeCell="C46" sqref="C46"/>
    </sheetView>
  </sheetViews>
  <sheetFormatPr defaultColWidth="8.88671875" defaultRowHeight="14.4" x14ac:dyDescent="0.3"/>
  <cols>
    <col min="1" max="1" width="11.88671875" customWidth="1"/>
    <col min="2" max="2" width="25.88671875" customWidth="1"/>
    <col min="3" max="3" width="24" bestFit="1" customWidth="1"/>
    <col min="4" max="4" width="19" customWidth="1"/>
    <col min="5" max="5" width="19.88671875" customWidth="1"/>
    <col min="6" max="6" width="24.5546875" customWidth="1"/>
    <col min="7" max="7" width="20.109375" customWidth="1"/>
    <col min="8" max="8" width="18.33203125" customWidth="1"/>
  </cols>
  <sheetData>
    <row r="1" spans="1:16" ht="18" x14ac:dyDescent="0.35">
      <c r="A1" s="76" t="s">
        <v>91</v>
      </c>
      <c r="B1" s="62"/>
      <c r="C1" s="62"/>
      <c r="D1" s="62"/>
      <c r="E1" s="62"/>
      <c r="F1" s="62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8.75" customHeight="1" x14ac:dyDescent="0.3">
      <c r="A2" s="75" t="s">
        <v>90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ht="18.75" customHeight="1" x14ac:dyDescent="0.3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ht="18.75" customHeight="1" x14ac:dyDescent="0.35">
      <c r="A4" s="66"/>
      <c r="B4" s="74"/>
      <c r="C4" s="74"/>
      <c r="D4" s="74"/>
      <c r="E4" s="74"/>
      <c r="F4" s="74"/>
      <c r="G4" s="74"/>
      <c r="H4" s="61"/>
      <c r="I4" s="61"/>
      <c r="J4" s="61"/>
      <c r="K4" s="61"/>
      <c r="L4" s="61"/>
      <c r="M4" s="61"/>
      <c r="N4" s="61"/>
      <c r="O4" s="61"/>
      <c r="P4" s="61"/>
    </row>
    <row r="5" spans="1:16" ht="18.75" customHeight="1" x14ac:dyDescent="0.35">
      <c r="A5" s="73" t="s">
        <v>89</v>
      </c>
      <c r="B5" s="74"/>
      <c r="C5" s="74"/>
      <c r="D5" s="74"/>
      <c r="E5" s="74"/>
      <c r="F5" s="74"/>
      <c r="G5" s="74"/>
      <c r="H5" s="61"/>
      <c r="I5" s="61"/>
      <c r="J5" s="61"/>
      <c r="K5" s="61"/>
      <c r="L5" s="61"/>
      <c r="M5" s="61"/>
      <c r="N5" s="61"/>
      <c r="O5" s="61"/>
      <c r="P5" s="61"/>
    </row>
    <row r="6" spans="1:16" ht="18.75" customHeight="1" x14ac:dyDescent="0.35">
      <c r="A6" s="66"/>
      <c r="B6" s="74"/>
      <c r="C6" s="74"/>
      <c r="D6" s="74"/>
      <c r="E6" s="74"/>
      <c r="F6" s="74"/>
      <c r="G6" s="74"/>
      <c r="H6" s="61"/>
      <c r="I6" s="61"/>
      <c r="J6" s="61"/>
      <c r="K6" s="61"/>
      <c r="L6" s="61"/>
      <c r="M6" s="61"/>
      <c r="N6" s="61"/>
      <c r="O6" s="61"/>
      <c r="P6" s="61"/>
    </row>
    <row r="7" spans="1:16" ht="18" x14ac:dyDescent="0.35">
      <c r="A7" s="73" t="s">
        <v>88</v>
      </c>
      <c r="B7" s="62"/>
      <c r="C7" s="62"/>
      <c r="D7" s="62"/>
      <c r="E7" s="62"/>
      <c r="F7" s="62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6" ht="18" x14ac:dyDescent="0.35">
      <c r="A8" s="66" t="s">
        <v>87</v>
      </c>
      <c r="B8" s="62"/>
      <c r="C8" s="62"/>
      <c r="D8" s="62"/>
      <c r="E8" s="62"/>
      <c r="F8" s="62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ht="18" x14ac:dyDescent="0.35">
      <c r="A9" s="66" t="s">
        <v>86</v>
      </c>
      <c r="B9" s="62"/>
      <c r="C9" s="62"/>
      <c r="D9" s="62"/>
      <c r="E9" s="62"/>
      <c r="F9" s="62"/>
      <c r="G9" s="61"/>
      <c r="H9" s="61"/>
      <c r="I9" s="61"/>
      <c r="J9" s="61"/>
      <c r="K9" s="61"/>
      <c r="L9" s="61"/>
      <c r="M9" s="61"/>
      <c r="N9" s="61"/>
      <c r="O9" s="61"/>
      <c r="P9" s="61"/>
    </row>
    <row r="10" spans="1:16" ht="18" x14ac:dyDescent="0.35">
      <c r="A10" s="66" t="s">
        <v>85</v>
      </c>
      <c r="B10" s="62"/>
      <c r="C10" s="62"/>
      <c r="D10" s="62"/>
      <c r="E10" s="62"/>
      <c r="F10" s="62"/>
      <c r="G10" s="61"/>
      <c r="H10" s="61"/>
      <c r="I10" s="61"/>
      <c r="J10" s="61"/>
      <c r="K10" s="61"/>
      <c r="L10" s="61"/>
      <c r="M10" s="61"/>
      <c r="N10" s="61"/>
      <c r="O10" s="61"/>
      <c r="P10" s="61"/>
    </row>
    <row r="11" spans="1:16" ht="18" x14ac:dyDescent="0.35">
      <c r="A11" s="66" t="s">
        <v>84</v>
      </c>
      <c r="B11" s="62"/>
      <c r="C11" s="62"/>
      <c r="D11" s="62"/>
      <c r="E11" s="62"/>
      <c r="F11" s="62"/>
      <c r="G11" s="61"/>
      <c r="H11" s="61"/>
      <c r="I11" s="61"/>
      <c r="J11" s="61"/>
      <c r="K11" s="61"/>
      <c r="L11" s="61"/>
      <c r="M11" s="61"/>
      <c r="N11" s="61"/>
      <c r="O11" s="61"/>
      <c r="P11" s="61"/>
    </row>
    <row r="12" spans="1:16" ht="18" x14ac:dyDescent="0.35">
      <c r="A12" s="66" t="s">
        <v>83</v>
      </c>
      <c r="B12" s="62"/>
      <c r="C12" s="62"/>
      <c r="D12" s="62"/>
      <c r="E12" s="62"/>
      <c r="F12" s="62"/>
      <c r="G12" s="61"/>
      <c r="H12" s="61"/>
      <c r="I12" s="61"/>
      <c r="J12" s="61"/>
      <c r="K12" s="61"/>
      <c r="L12" s="61"/>
      <c r="M12" s="61"/>
      <c r="N12" s="61"/>
      <c r="O12" s="61"/>
      <c r="P12" s="61"/>
    </row>
    <row r="13" spans="1:16" ht="18" x14ac:dyDescent="0.35">
      <c r="A13" s="72"/>
      <c r="B13" s="62"/>
      <c r="C13" s="62"/>
      <c r="D13" s="62"/>
      <c r="E13" s="62"/>
      <c r="F13" s="62"/>
      <c r="G13" s="61"/>
      <c r="H13" s="61"/>
      <c r="I13" s="61"/>
      <c r="J13" s="61"/>
      <c r="K13" s="61"/>
      <c r="L13" s="61"/>
      <c r="M13" s="61"/>
      <c r="N13" s="61"/>
      <c r="O13" s="61"/>
      <c r="P13" s="61"/>
    </row>
    <row r="14" spans="1:16" ht="18" x14ac:dyDescent="0.35">
      <c r="A14" s="61"/>
      <c r="B14" s="71" t="s">
        <v>82</v>
      </c>
      <c r="C14" s="71" t="s">
        <v>81</v>
      </c>
      <c r="D14" s="62"/>
      <c r="E14" s="62"/>
      <c r="F14" s="62"/>
      <c r="G14" s="61"/>
      <c r="H14" s="61"/>
      <c r="I14" s="61"/>
      <c r="J14" s="61"/>
      <c r="K14" s="61"/>
      <c r="L14" s="61"/>
      <c r="M14" s="61"/>
      <c r="N14" s="61"/>
      <c r="O14" s="61"/>
      <c r="P14" s="61"/>
    </row>
    <row r="15" spans="1:16" ht="18" x14ac:dyDescent="0.35">
      <c r="A15" s="61"/>
      <c r="B15" s="70" t="s">
        <v>80</v>
      </c>
      <c r="C15" s="69" t="s">
        <v>79</v>
      </c>
      <c r="D15" s="69"/>
      <c r="E15" s="69"/>
      <c r="F15" s="62"/>
      <c r="G15" s="61"/>
      <c r="H15" s="61"/>
      <c r="I15" s="61"/>
      <c r="J15" s="61"/>
      <c r="K15" s="61"/>
      <c r="L15" s="61"/>
      <c r="M15" s="61"/>
      <c r="N15" s="61"/>
      <c r="O15" s="61"/>
      <c r="P15" s="61"/>
    </row>
    <row r="16" spans="1:16" ht="18" x14ac:dyDescent="0.35">
      <c r="A16" s="61"/>
      <c r="B16" s="70" t="s">
        <v>78</v>
      </c>
      <c r="C16" s="69" t="s">
        <v>77</v>
      </c>
      <c r="D16" s="69"/>
      <c r="E16" s="69"/>
      <c r="F16" s="62"/>
      <c r="G16" s="61"/>
      <c r="H16" s="61"/>
      <c r="I16" s="61"/>
      <c r="J16" s="61"/>
      <c r="K16" s="61"/>
      <c r="L16" s="61"/>
      <c r="M16" s="61"/>
      <c r="N16" s="61"/>
      <c r="O16" s="61"/>
      <c r="P16" s="61"/>
    </row>
    <row r="17" spans="1:16" ht="18" x14ac:dyDescent="0.35">
      <c r="A17" s="61"/>
      <c r="B17" s="68" t="s">
        <v>76</v>
      </c>
      <c r="C17" s="67" t="s">
        <v>75</v>
      </c>
      <c r="D17" s="67"/>
      <c r="E17" s="67"/>
      <c r="F17" s="62"/>
      <c r="G17" s="61"/>
      <c r="H17" s="61"/>
      <c r="I17" s="61"/>
      <c r="J17" s="61"/>
      <c r="K17" s="61"/>
      <c r="L17" s="61"/>
      <c r="M17" s="61"/>
      <c r="N17" s="61"/>
      <c r="O17" s="61"/>
      <c r="P17" s="61"/>
    </row>
    <row r="18" spans="1:16" ht="18" x14ac:dyDescent="0.35">
      <c r="A18" s="61"/>
      <c r="B18" s="68" t="s">
        <v>74</v>
      </c>
      <c r="C18" s="67" t="s">
        <v>73</v>
      </c>
      <c r="D18" s="67"/>
      <c r="E18" s="67"/>
      <c r="F18" s="62"/>
      <c r="G18" s="61"/>
      <c r="H18" s="61"/>
      <c r="I18" s="61"/>
      <c r="J18" s="61"/>
      <c r="K18" s="61"/>
      <c r="L18" s="61"/>
      <c r="M18" s="61"/>
      <c r="N18" s="61"/>
      <c r="O18" s="61"/>
      <c r="P18" s="61"/>
    </row>
    <row r="19" spans="1:16" ht="18" x14ac:dyDescent="0.35">
      <c r="A19" s="61"/>
      <c r="B19" s="70" t="s">
        <v>72</v>
      </c>
      <c r="C19" s="69" t="s">
        <v>71</v>
      </c>
      <c r="D19" s="69"/>
      <c r="E19" s="69"/>
      <c r="F19" s="62"/>
      <c r="G19" s="61"/>
      <c r="H19" s="61"/>
      <c r="I19" s="61"/>
      <c r="J19" s="61"/>
      <c r="K19" s="61"/>
      <c r="L19" s="61"/>
      <c r="M19" s="61"/>
      <c r="N19" s="61"/>
      <c r="O19" s="61"/>
      <c r="P19" s="61"/>
    </row>
    <row r="20" spans="1:16" ht="18" x14ac:dyDescent="0.35">
      <c r="A20" s="61"/>
      <c r="B20" s="68" t="s">
        <v>70</v>
      </c>
      <c r="C20" s="67" t="s">
        <v>69</v>
      </c>
      <c r="D20" s="67"/>
      <c r="E20" s="67"/>
      <c r="F20" s="62"/>
      <c r="G20" s="61"/>
      <c r="H20" s="61"/>
      <c r="I20" s="61"/>
      <c r="J20" s="61"/>
      <c r="K20" s="61"/>
      <c r="L20" s="61"/>
      <c r="M20" s="61"/>
      <c r="N20" s="61"/>
      <c r="O20" s="61"/>
      <c r="P20" s="61"/>
    </row>
    <row r="21" spans="1:16" ht="18" x14ac:dyDescent="0.35">
      <c r="A21" s="61"/>
      <c r="B21" s="68" t="s">
        <v>68</v>
      </c>
      <c r="C21" s="67" t="s">
        <v>67</v>
      </c>
      <c r="D21" s="67"/>
      <c r="E21" s="67"/>
      <c r="F21" s="62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6" ht="18" x14ac:dyDescent="0.35">
      <c r="A22" s="61"/>
      <c r="B22" s="68" t="s">
        <v>66</v>
      </c>
      <c r="C22" s="67" t="s">
        <v>65</v>
      </c>
      <c r="D22" s="67"/>
      <c r="E22" s="67"/>
      <c r="F22" s="62"/>
      <c r="G22" s="61"/>
      <c r="H22" s="61"/>
      <c r="I22" s="61"/>
      <c r="J22" s="61"/>
      <c r="K22" s="61"/>
      <c r="L22" s="61"/>
      <c r="M22" s="61"/>
      <c r="N22" s="61"/>
      <c r="O22" s="61"/>
      <c r="P22" s="61"/>
    </row>
    <row r="23" spans="1:16" ht="18" x14ac:dyDescent="0.35">
      <c r="A23" s="61"/>
      <c r="B23" s="68" t="s">
        <v>64</v>
      </c>
      <c r="C23" s="67" t="s">
        <v>63</v>
      </c>
      <c r="D23" s="67"/>
      <c r="E23" s="67"/>
      <c r="F23" s="62"/>
      <c r="G23" s="61"/>
      <c r="H23" s="61"/>
      <c r="I23" s="61"/>
      <c r="J23" s="61"/>
      <c r="K23" s="61"/>
      <c r="L23" s="61"/>
      <c r="M23" s="61"/>
      <c r="N23" s="61"/>
      <c r="O23" s="61"/>
      <c r="P23" s="61"/>
    </row>
    <row r="24" spans="1:16" ht="18" x14ac:dyDescent="0.35">
      <c r="A24" s="66"/>
      <c r="B24" s="62"/>
      <c r="C24" s="62"/>
      <c r="D24" s="62"/>
      <c r="E24" s="62"/>
      <c r="F24" s="62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16" ht="18" x14ac:dyDescent="0.35">
      <c r="A25" s="65" t="s">
        <v>62</v>
      </c>
      <c r="B25" s="62"/>
      <c r="C25" s="64"/>
      <c r="D25" s="64"/>
      <c r="E25" s="63"/>
      <c r="F25" s="62"/>
      <c r="G25" s="61"/>
      <c r="H25" s="61"/>
      <c r="I25" s="61"/>
      <c r="J25" s="61"/>
      <c r="K25" s="61"/>
      <c r="L25" s="61"/>
      <c r="M25" s="61"/>
      <c r="N25" s="61"/>
      <c r="O25" s="61"/>
      <c r="P25" s="61"/>
    </row>
    <row r="26" spans="1:16" ht="15.6" x14ac:dyDescent="0.3">
      <c r="A26" s="60" t="s">
        <v>61</v>
      </c>
    </row>
    <row r="27" spans="1:16" ht="15.6" x14ac:dyDescent="0.3">
      <c r="A27" s="60"/>
    </row>
    <row r="28" spans="1:16" ht="15.6" x14ac:dyDescent="0.3">
      <c r="A28" s="59" t="s">
        <v>60</v>
      </c>
    </row>
    <row r="29" spans="1:16" ht="15" thickBot="1" x14ac:dyDescent="0.35"/>
    <row r="30" spans="1:16" ht="15" thickBot="1" x14ac:dyDescent="0.35">
      <c r="A30" s="58" t="s">
        <v>59</v>
      </c>
      <c r="B30" s="58"/>
      <c r="C30" s="58"/>
      <c r="G30" s="57" t="s">
        <v>58</v>
      </c>
      <c r="H30" s="56">
        <f>SUM(H33:H77)</f>
        <v>78646.037639999966</v>
      </c>
    </row>
    <row r="31" spans="1:16" x14ac:dyDescent="0.3">
      <c r="A31" s="55"/>
      <c r="B31" s="55"/>
      <c r="C31" s="55"/>
    </row>
    <row r="32" spans="1:16" x14ac:dyDescent="0.3">
      <c r="A32" s="54" t="s">
        <v>57</v>
      </c>
      <c r="B32" s="53" t="s">
        <v>56</v>
      </c>
      <c r="C32" s="52" t="s">
        <v>55</v>
      </c>
      <c r="D32" s="51" t="s">
        <v>54</v>
      </c>
      <c r="E32" s="51" t="s">
        <v>53</v>
      </c>
      <c r="F32" s="51" t="s">
        <v>52</v>
      </c>
      <c r="G32" s="51" t="s">
        <v>51</v>
      </c>
      <c r="H32" s="51" t="s">
        <v>50</v>
      </c>
    </row>
    <row r="33" spans="1:8" x14ac:dyDescent="0.3">
      <c r="A33" s="50">
        <v>99202</v>
      </c>
      <c r="B33" s="49">
        <v>1500</v>
      </c>
      <c r="C33" s="48">
        <v>120</v>
      </c>
      <c r="D33" s="4">
        <v>1</v>
      </c>
      <c r="E33" s="47">
        <f>B33*1.01^2</f>
        <v>1530.15</v>
      </c>
      <c r="F33" s="47">
        <f>C33*1.025</f>
        <v>122.99999999999999</v>
      </c>
      <c r="G33" s="47">
        <f>D33*E33*0.12</f>
        <v>183.61799999999999</v>
      </c>
      <c r="H33" s="47">
        <f>0.2*G33*F33</f>
        <v>4517.0027999999993</v>
      </c>
    </row>
    <row r="34" spans="1:8" x14ac:dyDescent="0.3">
      <c r="A34" s="50">
        <v>99203</v>
      </c>
      <c r="B34" s="49">
        <v>2000</v>
      </c>
      <c r="C34" s="48">
        <v>135</v>
      </c>
      <c r="D34" s="4">
        <v>1</v>
      </c>
      <c r="E34" s="47">
        <f>B34*1.01^2</f>
        <v>2040.2</v>
      </c>
      <c r="F34" s="47">
        <f>C34*1.025</f>
        <v>138.375</v>
      </c>
      <c r="G34" s="47">
        <f>D34*E34*0.12</f>
        <v>244.82399999999998</v>
      </c>
      <c r="H34" s="47">
        <f>0.2*G34*F34</f>
        <v>6775.5041999999994</v>
      </c>
    </row>
    <row r="35" spans="1:8" x14ac:dyDescent="0.3">
      <c r="A35" s="50">
        <v>99204</v>
      </c>
      <c r="B35" s="49">
        <v>2200</v>
      </c>
      <c r="C35" s="48">
        <v>150</v>
      </c>
      <c r="D35" s="4">
        <v>1</v>
      </c>
      <c r="E35" s="47">
        <f>B35*1.01^2</f>
        <v>2244.2199999999998</v>
      </c>
      <c r="F35" s="47">
        <f>C35*1.025</f>
        <v>153.75</v>
      </c>
      <c r="G35" s="47">
        <f>D35*E35*0.12</f>
        <v>269.30639999999994</v>
      </c>
      <c r="H35" s="47">
        <f>0.2*G35*F35</f>
        <v>8281.1717999999983</v>
      </c>
    </row>
    <row r="36" spans="1:8" x14ac:dyDescent="0.3">
      <c r="A36" s="50">
        <v>99205</v>
      </c>
      <c r="B36" s="49">
        <v>900</v>
      </c>
      <c r="C36" s="48">
        <v>165</v>
      </c>
      <c r="D36" s="4">
        <v>1</v>
      </c>
      <c r="E36" s="47">
        <f>B36*1.01^2</f>
        <v>918.09</v>
      </c>
      <c r="F36" s="47">
        <f>C36*1.025</f>
        <v>169.12499999999997</v>
      </c>
      <c r="G36" s="47">
        <f>D36*E36*0.12</f>
        <v>110.1708</v>
      </c>
      <c r="H36" s="47">
        <f>0.2*G36*F36</f>
        <v>3726.5273099999995</v>
      </c>
    </row>
    <row r="37" spans="1:8" x14ac:dyDescent="0.3">
      <c r="A37" s="50">
        <v>99211</v>
      </c>
      <c r="B37" s="49">
        <v>6000</v>
      </c>
      <c r="C37" s="48">
        <v>85</v>
      </c>
      <c r="D37" s="4">
        <v>1</v>
      </c>
      <c r="E37" s="47">
        <f>B37*1.01^2</f>
        <v>6120.6</v>
      </c>
      <c r="F37" s="47">
        <f>C37*1.025</f>
        <v>87.124999999999986</v>
      </c>
      <c r="G37" s="47">
        <f>D37*E37*0.12</f>
        <v>734.47199999999998</v>
      </c>
      <c r="H37" s="47">
        <f>0.2*G37*F37</f>
        <v>12798.174599999997</v>
      </c>
    </row>
    <row r="38" spans="1:8" x14ac:dyDescent="0.3">
      <c r="A38" s="50">
        <v>99212</v>
      </c>
      <c r="B38" s="49">
        <v>5000</v>
      </c>
      <c r="C38" s="48">
        <v>95</v>
      </c>
      <c r="D38" s="4">
        <v>1</v>
      </c>
      <c r="E38" s="47">
        <f>B38*1.01^2</f>
        <v>5100.5</v>
      </c>
      <c r="F38" s="47">
        <f>C38*1.025</f>
        <v>97.374999999999986</v>
      </c>
      <c r="G38" s="47">
        <f>D38*E38*0.12</f>
        <v>612.05999999999995</v>
      </c>
      <c r="H38" s="47">
        <f>0.2*G38*F38</f>
        <v>11919.868499999997</v>
      </c>
    </row>
    <row r="39" spans="1:8" x14ac:dyDescent="0.3">
      <c r="A39" s="50">
        <v>99213</v>
      </c>
      <c r="B39" s="49">
        <v>2500</v>
      </c>
      <c r="C39" s="48">
        <v>105</v>
      </c>
      <c r="D39" s="4">
        <v>1</v>
      </c>
      <c r="E39" s="47">
        <f>B39*1.01^2</f>
        <v>2550.25</v>
      </c>
      <c r="F39" s="47">
        <f>C39*1.025</f>
        <v>107.62499999999999</v>
      </c>
      <c r="G39" s="47">
        <f>D39*E39*0.12</f>
        <v>306.02999999999997</v>
      </c>
      <c r="H39" s="47">
        <f>0.2*G39*F39</f>
        <v>6587.2957499999984</v>
      </c>
    </row>
    <row r="40" spans="1:8" x14ac:dyDescent="0.3">
      <c r="A40" s="50">
        <v>99214</v>
      </c>
      <c r="B40" s="49">
        <v>2000</v>
      </c>
      <c r="C40" s="48">
        <v>115</v>
      </c>
      <c r="D40" s="4">
        <v>1</v>
      </c>
      <c r="E40" s="47">
        <f>B40*1.01^2</f>
        <v>2040.2</v>
      </c>
      <c r="F40" s="47">
        <f>C40*1.025</f>
        <v>117.87499999999999</v>
      </c>
      <c r="G40" s="47">
        <f>D40*E40*0.12</f>
        <v>244.82399999999998</v>
      </c>
      <c r="H40" s="47">
        <f>0.2*G40*F40</f>
        <v>5771.7257999999993</v>
      </c>
    </row>
    <row r="41" spans="1:8" x14ac:dyDescent="0.3">
      <c r="A41" s="50">
        <v>99215</v>
      </c>
      <c r="B41" s="49">
        <v>700</v>
      </c>
      <c r="C41" s="48">
        <v>125</v>
      </c>
      <c r="D41" s="4">
        <v>1</v>
      </c>
      <c r="E41" s="47">
        <f>B41*1.01^2</f>
        <v>714.07</v>
      </c>
      <c r="F41" s="47">
        <f>C41*1.025</f>
        <v>128.125</v>
      </c>
      <c r="G41" s="47">
        <f>D41*E41*0.12</f>
        <v>85.688400000000001</v>
      </c>
      <c r="H41" s="47">
        <f>0.2*G41*F41</f>
        <v>2195.7652499999999</v>
      </c>
    </row>
    <row r="42" spans="1:8" x14ac:dyDescent="0.3">
      <c r="A42" s="50">
        <f>A37+10</f>
        <v>99221</v>
      </c>
      <c r="B42" s="49">
        <v>1000</v>
      </c>
      <c r="C42" s="48">
        <v>175</v>
      </c>
      <c r="D42" s="4">
        <v>0</v>
      </c>
      <c r="E42" s="47">
        <f>B42*1.01^2</f>
        <v>1020.1</v>
      </c>
      <c r="F42" s="47">
        <f>C42*1.025</f>
        <v>179.37499999999997</v>
      </c>
      <c r="G42" s="47">
        <f>D42*E42*0.12</f>
        <v>0</v>
      </c>
      <c r="H42" s="47">
        <f>0.2*G42*F42</f>
        <v>0</v>
      </c>
    </row>
    <row r="43" spans="1:8" x14ac:dyDescent="0.3">
      <c r="A43" s="50">
        <f>A38+10</f>
        <v>99222</v>
      </c>
      <c r="B43" s="49">
        <v>800</v>
      </c>
      <c r="C43" s="48">
        <v>195</v>
      </c>
      <c r="D43" s="4">
        <v>0</v>
      </c>
      <c r="E43" s="47">
        <f>B43*1.01^2</f>
        <v>816.08</v>
      </c>
      <c r="F43" s="47">
        <f>C43*1.025</f>
        <v>199.87499999999997</v>
      </c>
      <c r="G43" s="47">
        <f>D43*E43*0.12</f>
        <v>0</v>
      </c>
      <c r="H43" s="47">
        <f>0.2*G43*F43</f>
        <v>0</v>
      </c>
    </row>
    <row r="44" spans="1:8" x14ac:dyDescent="0.3">
      <c r="A44" s="50">
        <f>A39+10</f>
        <v>99223</v>
      </c>
      <c r="B44" s="49">
        <v>700</v>
      </c>
      <c r="C44" s="48">
        <v>215</v>
      </c>
      <c r="D44" s="4">
        <v>0</v>
      </c>
      <c r="E44" s="47">
        <f>B44*1.01^2</f>
        <v>714.07</v>
      </c>
      <c r="F44" s="47">
        <f>C44*1.025</f>
        <v>220.37499999999997</v>
      </c>
      <c r="G44" s="47">
        <f>D44*E44*0.12</f>
        <v>0</v>
      </c>
      <c r="H44" s="47">
        <f>0.2*G44*F44</f>
        <v>0</v>
      </c>
    </row>
    <row r="45" spans="1:8" x14ac:dyDescent="0.3">
      <c r="A45" s="50">
        <v>99231</v>
      </c>
      <c r="B45" s="49">
        <v>2000</v>
      </c>
      <c r="C45" s="48">
        <v>90</v>
      </c>
      <c r="D45" s="4">
        <v>0</v>
      </c>
      <c r="E45" s="47">
        <f>B45*1.01^2</f>
        <v>2040.2</v>
      </c>
      <c r="F45" s="47">
        <f>C45*1.025</f>
        <v>92.249999999999986</v>
      </c>
      <c r="G45" s="47">
        <f>D45*E45*0.12</f>
        <v>0</v>
      </c>
      <c r="H45" s="47">
        <f>0.2*G45*F45</f>
        <v>0</v>
      </c>
    </row>
    <row r="46" spans="1:8" x14ac:dyDescent="0.3">
      <c r="A46" s="50">
        <v>99232</v>
      </c>
      <c r="B46" s="49">
        <v>1200</v>
      </c>
      <c r="C46" s="48">
        <v>105</v>
      </c>
      <c r="D46" s="4">
        <v>0</v>
      </c>
      <c r="E46" s="47">
        <f>B46*1.01^2</f>
        <v>1224.1200000000001</v>
      </c>
      <c r="F46" s="47">
        <f>C46*1.025</f>
        <v>107.62499999999999</v>
      </c>
      <c r="G46" s="47">
        <f>D46*E46*0.12</f>
        <v>0</v>
      </c>
      <c r="H46" s="47">
        <f>0.2*G46*F46</f>
        <v>0</v>
      </c>
    </row>
    <row r="47" spans="1:8" x14ac:dyDescent="0.3">
      <c r="A47" s="50">
        <v>99233</v>
      </c>
      <c r="B47" s="49">
        <v>900</v>
      </c>
      <c r="C47" s="48">
        <v>120</v>
      </c>
      <c r="D47" s="4">
        <v>0</v>
      </c>
      <c r="E47" s="47">
        <f>B47*1.01^2</f>
        <v>918.09</v>
      </c>
      <c r="F47" s="47">
        <f>C47*1.025</f>
        <v>122.99999999999999</v>
      </c>
      <c r="G47" s="47">
        <f>D47*E47*0.12</f>
        <v>0</v>
      </c>
      <c r="H47" s="47">
        <f>0.2*G47*F47</f>
        <v>0</v>
      </c>
    </row>
    <row r="48" spans="1:8" x14ac:dyDescent="0.3">
      <c r="A48" s="50">
        <v>99234</v>
      </c>
      <c r="B48" s="49">
        <v>600</v>
      </c>
      <c r="C48" s="48">
        <v>250</v>
      </c>
      <c r="D48" s="4">
        <v>0</v>
      </c>
      <c r="E48" s="47">
        <f>B48*1.01^2</f>
        <v>612.06000000000006</v>
      </c>
      <c r="F48" s="47">
        <f>C48*1.025</f>
        <v>256.25</v>
      </c>
      <c r="G48" s="47">
        <f>D48*E48*0.12</f>
        <v>0</v>
      </c>
      <c r="H48" s="47">
        <f>0.2*G48*F48</f>
        <v>0</v>
      </c>
    </row>
    <row r="49" spans="1:8" x14ac:dyDescent="0.3">
      <c r="A49" s="50">
        <v>99235</v>
      </c>
      <c r="B49" s="49">
        <v>700</v>
      </c>
      <c r="C49" s="48">
        <v>280</v>
      </c>
      <c r="D49" s="4">
        <v>0</v>
      </c>
      <c r="E49" s="47">
        <f>B49*1.01^2</f>
        <v>714.07</v>
      </c>
      <c r="F49" s="47">
        <f>C49*1.025</f>
        <v>287</v>
      </c>
      <c r="G49" s="47">
        <f>D49*E49*0.12</f>
        <v>0</v>
      </c>
      <c r="H49" s="47">
        <f>0.2*G49*F49</f>
        <v>0</v>
      </c>
    </row>
    <row r="50" spans="1:8" x14ac:dyDescent="0.3">
      <c r="A50" s="50">
        <v>99236</v>
      </c>
      <c r="B50" s="49">
        <v>300</v>
      </c>
      <c r="C50" s="48">
        <v>310</v>
      </c>
      <c r="D50" s="4">
        <v>0</v>
      </c>
      <c r="E50" s="47">
        <f>B50*1.01^2</f>
        <v>306.03000000000003</v>
      </c>
      <c r="F50" s="47">
        <f>C50*1.025</f>
        <v>317.75</v>
      </c>
      <c r="G50" s="47">
        <f>D50*E50*0.12</f>
        <v>0</v>
      </c>
      <c r="H50" s="47">
        <f>0.2*G50*F50</f>
        <v>0</v>
      </c>
    </row>
    <row r="51" spans="1:8" x14ac:dyDescent="0.3">
      <c r="A51" s="50">
        <v>99238</v>
      </c>
      <c r="B51" s="49">
        <v>1100</v>
      </c>
      <c r="C51" s="48">
        <v>130</v>
      </c>
      <c r="D51" s="4">
        <v>0</v>
      </c>
      <c r="E51" s="47">
        <f>B51*1.01^2</f>
        <v>1122.1099999999999</v>
      </c>
      <c r="F51" s="47">
        <f>C51*1.025</f>
        <v>133.25</v>
      </c>
      <c r="G51" s="47">
        <f>D51*E51*0.12</f>
        <v>0</v>
      </c>
      <c r="H51" s="47">
        <f>0.2*G51*F51</f>
        <v>0</v>
      </c>
    </row>
    <row r="52" spans="1:8" x14ac:dyDescent="0.3">
      <c r="A52" s="50">
        <v>99239</v>
      </c>
      <c r="B52" s="49">
        <v>600</v>
      </c>
      <c r="C52" s="48">
        <v>150</v>
      </c>
      <c r="D52" s="4">
        <v>0</v>
      </c>
      <c r="E52" s="47">
        <f>B52*1.01^2</f>
        <v>612.06000000000006</v>
      </c>
      <c r="F52" s="47">
        <f>C52*1.025</f>
        <v>153.75</v>
      </c>
      <c r="G52" s="47">
        <f>D52*E52*0.12</f>
        <v>0</v>
      </c>
      <c r="H52" s="47">
        <f>0.2*G52*F52</f>
        <v>0</v>
      </c>
    </row>
    <row r="53" spans="1:8" x14ac:dyDescent="0.3">
      <c r="A53" s="50">
        <f>A46+10</f>
        <v>99242</v>
      </c>
      <c r="B53" s="49">
        <v>1100</v>
      </c>
      <c r="C53" s="48">
        <v>160</v>
      </c>
      <c r="D53" s="4">
        <v>1</v>
      </c>
      <c r="E53" s="47">
        <f>B53*1.01^2</f>
        <v>1122.1099999999999</v>
      </c>
      <c r="F53" s="47">
        <f>C53*1.025</f>
        <v>164</v>
      </c>
      <c r="G53" s="47">
        <f>D53*E53*0.12</f>
        <v>134.65319999999997</v>
      </c>
      <c r="H53" s="47">
        <f>0.2*G53*F53</f>
        <v>4416.6249599999992</v>
      </c>
    </row>
    <row r="54" spans="1:8" x14ac:dyDescent="0.3">
      <c r="A54" s="50">
        <f>A47+10</f>
        <v>99243</v>
      </c>
      <c r="B54" s="49">
        <v>1200</v>
      </c>
      <c r="C54" s="48">
        <v>175</v>
      </c>
      <c r="D54" s="4">
        <v>1</v>
      </c>
      <c r="E54" s="47">
        <f>B54*1.01^2</f>
        <v>1224.1200000000001</v>
      </c>
      <c r="F54" s="47">
        <f>C54*1.025</f>
        <v>179.37499999999997</v>
      </c>
      <c r="G54" s="47">
        <f>D54*E54*0.12</f>
        <v>146.89440000000002</v>
      </c>
      <c r="H54" s="47">
        <f>0.2*G54*F54</f>
        <v>5269.8366000000005</v>
      </c>
    </row>
    <row r="55" spans="1:8" x14ac:dyDescent="0.3">
      <c r="A55" s="50">
        <f>A48+10</f>
        <v>99244</v>
      </c>
      <c r="B55" s="49">
        <v>800</v>
      </c>
      <c r="C55" s="48">
        <v>190</v>
      </c>
      <c r="D55" s="4">
        <v>1</v>
      </c>
      <c r="E55" s="47">
        <f>B55*1.01^2</f>
        <v>816.08</v>
      </c>
      <c r="F55" s="47">
        <f>C55*1.025</f>
        <v>194.74999999999997</v>
      </c>
      <c r="G55" s="47">
        <f>D55*E55*0.12</f>
        <v>97.929600000000008</v>
      </c>
      <c r="H55" s="47">
        <f>0.2*G55*F55</f>
        <v>3814.3579199999999</v>
      </c>
    </row>
    <row r="56" spans="1:8" x14ac:dyDescent="0.3">
      <c r="A56" s="50">
        <f>A49+10</f>
        <v>99245</v>
      </c>
      <c r="B56" s="49">
        <v>500</v>
      </c>
      <c r="C56" s="48">
        <v>205</v>
      </c>
      <c r="D56" s="4">
        <v>1</v>
      </c>
      <c r="E56" s="47">
        <f>B56*1.01^2</f>
        <v>510.05</v>
      </c>
      <c r="F56" s="47">
        <f>C56*1.025</f>
        <v>210.12499999999997</v>
      </c>
      <c r="G56" s="47">
        <f>D56*E56*0.12</f>
        <v>61.205999999999996</v>
      </c>
      <c r="H56" s="47">
        <f>0.2*G56*F56</f>
        <v>2572.1821499999996</v>
      </c>
    </row>
    <row r="57" spans="1:8" x14ac:dyDescent="0.3">
      <c r="A57" s="50">
        <f>A53+10</f>
        <v>99252</v>
      </c>
      <c r="B57" s="49">
        <v>1000</v>
      </c>
      <c r="C57" s="48">
        <v>170</v>
      </c>
      <c r="D57" s="4">
        <v>0</v>
      </c>
      <c r="E57" s="47">
        <f>B57*1.01^2</f>
        <v>1020.1</v>
      </c>
      <c r="F57" s="47">
        <f>C57*1.025</f>
        <v>174.24999999999997</v>
      </c>
      <c r="G57" s="47">
        <f>D57*E57*0.12</f>
        <v>0</v>
      </c>
      <c r="H57" s="47">
        <f>0.2*G57*F57</f>
        <v>0</v>
      </c>
    </row>
    <row r="58" spans="1:8" x14ac:dyDescent="0.3">
      <c r="A58" s="50">
        <f>A54+10</f>
        <v>99253</v>
      </c>
      <c r="B58" s="49">
        <v>1000</v>
      </c>
      <c r="C58" s="48">
        <v>185</v>
      </c>
      <c r="D58" s="4">
        <v>0</v>
      </c>
      <c r="E58" s="47">
        <f>B58*1.01^2</f>
        <v>1020.1</v>
      </c>
      <c r="F58" s="47">
        <f>C58*1.025</f>
        <v>189.62499999999997</v>
      </c>
      <c r="G58" s="47">
        <f>D58*E58*0.12</f>
        <v>0</v>
      </c>
      <c r="H58" s="47">
        <f>0.2*G58*F58</f>
        <v>0</v>
      </c>
    </row>
    <row r="59" spans="1:8" x14ac:dyDescent="0.3">
      <c r="A59" s="50">
        <f>A55+10</f>
        <v>99254</v>
      </c>
      <c r="B59" s="49">
        <v>500</v>
      </c>
      <c r="C59" s="48">
        <v>200</v>
      </c>
      <c r="D59" s="4">
        <v>0</v>
      </c>
      <c r="E59" s="47">
        <f>B59*1.01^2</f>
        <v>510.05</v>
      </c>
      <c r="F59" s="47">
        <f>C59*1.025</f>
        <v>204.99999999999997</v>
      </c>
      <c r="G59" s="47">
        <f>D59*E59*0.12</f>
        <v>0</v>
      </c>
      <c r="H59" s="47">
        <f>0.2*G59*F59</f>
        <v>0</v>
      </c>
    </row>
    <row r="60" spans="1:8" x14ac:dyDescent="0.3">
      <c r="A60" s="50">
        <f>A56+10</f>
        <v>99255</v>
      </c>
      <c r="B60" s="49">
        <v>100</v>
      </c>
      <c r="C60" s="48">
        <v>215</v>
      </c>
      <c r="D60" s="4">
        <v>0</v>
      </c>
      <c r="E60" s="47">
        <f>B60*1.01^2</f>
        <v>102.01</v>
      </c>
      <c r="F60" s="47">
        <f>C60*1.025</f>
        <v>220.37499999999997</v>
      </c>
      <c r="G60" s="47">
        <f>D60*E60*0.12</f>
        <v>0</v>
      </c>
      <c r="H60" s="47">
        <f>0.2*G60*F60</f>
        <v>0</v>
      </c>
    </row>
    <row r="61" spans="1:8" x14ac:dyDescent="0.3">
      <c r="A61" s="50">
        <f>A45+50</f>
        <v>99281</v>
      </c>
      <c r="B61" s="49">
        <v>1800</v>
      </c>
      <c r="C61" s="48">
        <v>90</v>
      </c>
      <c r="D61" s="4">
        <v>0</v>
      </c>
      <c r="E61" s="47">
        <f>B61*1.01^2</f>
        <v>1836.18</v>
      </c>
      <c r="F61" s="47">
        <f>C61*1.025</f>
        <v>92.249999999999986</v>
      </c>
      <c r="G61" s="47">
        <f>D61*E61*0.12</f>
        <v>0</v>
      </c>
      <c r="H61" s="47">
        <f>0.2*G61*F61</f>
        <v>0</v>
      </c>
    </row>
    <row r="62" spans="1:8" x14ac:dyDescent="0.3">
      <c r="A62" s="50">
        <f>A46+50</f>
        <v>99282</v>
      </c>
      <c r="B62" s="49">
        <v>2300</v>
      </c>
      <c r="C62" s="48">
        <v>110</v>
      </c>
      <c r="D62" s="4">
        <v>0</v>
      </c>
      <c r="E62" s="47">
        <f>B62*1.01^2</f>
        <v>2346.23</v>
      </c>
      <c r="F62" s="47">
        <f>C62*1.025</f>
        <v>112.74999999999999</v>
      </c>
      <c r="G62" s="47">
        <f>D62*E62*0.12</f>
        <v>0</v>
      </c>
      <c r="H62" s="47">
        <f>0.2*G62*F62</f>
        <v>0</v>
      </c>
    </row>
    <row r="63" spans="1:8" x14ac:dyDescent="0.3">
      <c r="A63" s="50">
        <f>A47+50</f>
        <v>99283</v>
      </c>
      <c r="B63" s="49">
        <v>1100</v>
      </c>
      <c r="C63" s="48">
        <v>130</v>
      </c>
      <c r="D63" s="4">
        <v>0</v>
      </c>
      <c r="E63" s="47">
        <f>B63*1.01^2</f>
        <v>1122.1099999999999</v>
      </c>
      <c r="F63" s="47">
        <f>C63*1.025</f>
        <v>133.25</v>
      </c>
      <c r="G63" s="47">
        <f>D63*E63*0.12</f>
        <v>0</v>
      </c>
      <c r="H63" s="47">
        <f>0.2*G63*F63</f>
        <v>0</v>
      </c>
    </row>
    <row r="64" spans="1:8" x14ac:dyDescent="0.3">
      <c r="A64" s="50">
        <f>A48+50</f>
        <v>99284</v>
      </c>
      <c r="B64" s="49">
        <v>900</v>
      </c>
      <c r="C64" s="48">
        <v>150</v>
      </c>
      <c r="D64" s="4">
        <v>0</v>
      </c>
      <c r="E64" s="47">
        <f>B64*1.01^2</f>
        <v>918.09</v>
      </c>
      <c r="F64" s="47">
        <f>C64*1.025</f>
        <v>153.75</v>
      </c>
      <c r="G64" s="47">
        <f>D64*E64*0.12</f>
        <v>0</v>
      </c>
      <c r="H64" s="47">
        <f>0.2*G64*F64</f>
        <v>0</v>
      </c>
    </row>
    <row r="65" spans="1:8" x14ac:dyDescent="0.3">
      <c r="A65" s="50">
        <f>A49+50</f>
        <v>99285</v>
      </c>
      <c r="B65" s="49">
        <v>500</v>
      </c>
      <c r="C65" s="48">
        <v>170</v>
      </c>
      <c r="D65" s="4">
        <v>0</v>
      </c>
      <c r="E65" s="47">
        <f>B65*1.01^2</f>
        <v>510.05</v>
      </c>
      <c r="F65" s="47">
        <f>C65*1.025</f>
        <v>174.24999999999997</v>
      </c>
      <c r="G65" s="47">
        <f>D65*E65*0.12</f>
        <v>0</v>
      </c>
      <c r="H65" s="47">
        <f>0.2*G65*F65</f>
        <v>0</v>
      </c>
    </row>
    <row r="66" spans="1:8" x14ac:dyDescent="0.3">
      <c r="A66" s="50">
        <v>99288</v>
      </c>
      <c r="B66" s="49">
        <v>300</v>
      </c>
      <c r="C66" s="48">
        <v>105</v>
      </c>
      <c r="D66" s="4">
        <v>0</v>
      </c>
      <c r="E66" s="47">
        <f>B66*1.01^2</f>
        <v>306.03000000000003</v>
      </c>
      <c r="F66" s="47">
        <f>C66*1.025</f>
        <v>107.62499999999999</v>
      </c>
      <c r="G66" s="47">
        <f>D66*E66*0.12</f>
        <v>0</v>
      </c>
      <c r="H66" s="47">
        <f>0.2*G66*F66</f>
        <v>0</v>
      </c>
    </row>
    <row r="67" spans="1:8" x14ac:dyDescent="0.3">
      <c r="A67" s="50">
        <f>A61+10</f>
        <v>99291</v>
      </c>
      <c r="B67" s="49">
        <v>700</v>
      </c>
      <c r="C67" s="48">
        <v>225</v>
      </c>
      <c r="D67" s="4">
        <v>0</v>
      </c>
      <c r="E67" s="47">
        <f>B67*1.01^2</f>
        <v>714.07</v>
      </c>
      <c r="F67" s="47">
        <f>C67*1.025</f>
        <v>230.62499999999997</v>
      </c>
      <c r="G67" s="47">
        <f>D67*E67*0.12</f>
        <v>0</v>
      </c>
      <c r="H67" s="47">
        <f>0.2*G67*F67</f>
        <v>0</v>
      </c>
    </row>
    <row r="68" spans="1:8" x14ac:dyDescent="0.3">
      <c r="A68" s="50">
        <f>A62+10</f>
        <v>99292</v>
      </c>
      <c r="B68" s="49">
        <v>500</v>
      </c>
      <c r="C68" s="48">
        <v>255</v>
      </c>
      <c r="D68" s="4">
        <v>0</v>
      </c>
      <c r="E68" s="47">
        <f>B68*1.01^2</f>
        <v>510.05</v>
      </c>
      <c r="F68" s="47">
        <f>C68*1.025</f>
        <v>261.375</v>
      </c>
      <c r="G68" s="47">
        <f>D68*E68*0.12</f>
        <v>0</v>
      </c>
      <c r="H68" s="47">
        <f>0.2*G68*F68</f>
        <v>0</v>
      </c>
    </row>
    <row r="69" spans="1:8" x14ac:dyDescent="0.3">
      <c r="A69" s="50">
        <v>99304</v>
      </c>
      <c r="B69" s="49">
        <v>250</v>
      </c>
      <c r="C69" s="48">
        <v>155</v>
      </c>
      <c r="D69" s="4">
        <v>0</v>
      </c>
      <c r="E69" s="47">
        <f>B69*1.01^2</f>
        <v>255.02500000000001</v>
      </c>
      <c r="F69" s="47">
        <f>C69*1.025</f>
        <v>158.875</v>
      </c>
      <c r="G69" s="47">
        <f>D69*E69*0.12</f>
        <v>0</v>
      </c>
      <c r="H69" s="47">
        <f>0.2*G69*F69</f>
        <v>0</v>
      </c>
    </row>
    <row r="70" spans="1:8" x14ac:dyDescent="0.3">
      <c r="A70" s="50">
        <v>99305</v>
      </c>
      <c r="B70" s="49">
        <v>250</v>
      </c>
      <c r="C70" s="48">
        <v>175</v>
      </c>
      <c r="D70" s="4">
        <v>0</v>
      </c>
      <c r="E70" s="47">
        <f>B70*1.01^2</f>
        <v>255.02500000000001</v>
      </c>
      <c r="F70" s="47">
        <f>C70*1.025</f>
        <v>179.37499999999997</v>
      </c>
      <c r="G70" s="47">
        <f>D70*E70*0.12</f>
        <v>0</v>
      </c>
      <c r="H70" s="47">
        <f>0.2*G70*F70</f>
        <v>0</v>
      </c>
    </row>
    <row r="71" spans="1:8" x14ac:dyDescent="0.3">
      <c r="A71" s="50">
        <v>99306</v>
      </c>
      <c r="B71" s="49">
        <v>100</v>
      </c>
      <c r="C71" s="48">
        <v>195</v>
      </c>
      <c r="D71" s="4">
        <v>0</v>
      </c>
      <c r="E71" s="47">
        <f>B71*1.01^2</f>
        <v>102.01</v>
      </c>
      <c r="F71" s="47">
        <f>C71*1.025</f>
        <v>199.87499999999997</v>
      </c>
      <c r="G71" s="47">
        <f>D71*E71*0.12</f>
        <v>0</v>
      </c>
      <c r="H71" s="47">
        <f>0.2*G71*F71</f>
        <v>0</v>
      </c>
    </row>
    <row r="72" spans="1:8" x14ac:dyDescent="0.3">
      <c r="A72" s="50">
        <v>99307</v>
      </c>
      <c r="B72" s="49">
        <v>100</v>
      </c>
      <c r="C72" s="48">
        <v>70</v>
      </c>
      <c r="D72" s="4">
        <v>0</v>
      </c>
      <c r="E72" s="47">
        <f>B72*1.01^2</f>
        <v>102.01</v>
      </c>
      <c r="F72" s="47">
        <f>C72*1.025</f>
        <v>71.75</v>
      </c>
      <c r="G72" s="47">
        <f>D72*E72*0.12</f>
        <v>0</v>
      </c>
      <c r="H72" s="47">
        <f>0.2*G72*F72</f>
        <v>0</v>
      </c>
    </row>
    <row r="73" spans="1:8" x14ac:dyDescent="0.3">
      <c r="A73" s="50">
        <v>99308</v>
      </c>
      <c r="B73" s="49">
        <v>150</v>
      </c>
      <c r="C73" s="48">
        <v>85</v>
      </c>
      <c r="D73" s="4">
        <v>0</v>
      </c>
      <c r="E73" s="47">
        <f>B73*1.01^2</f>
        <v>153.01500000000001</v>
      </c>
      <c r="F73" s="47">
        <f>C73*1.025</f>
        <v>87.124999999999986</v>
      </c>
      <c r="G73" s="47">
        <f>D73*E73*0.12</f>
        <v>0</v>
      </c>
      <c r="H73" s="47">
        <f>0.2*G73*F73</f>
        <v>0</v>
      </c>
    </row>
    <row r="74" spans="1:8" x14ac:dyDescent="0.3">
      <c r="A74" s="50">
        <v>99309</v>
      </c>
      <c r="B74" s="49">
        <v>100</v>
      </c>
      <c r="C74" s="48">
        <v>100</v>
      </c>
      <c r="D74" s="4">
        <v>0</v>
      </c>
      <c r="E74" s="47">
        <f>B74*1.01^2</f>
        <v>102.01</v>
      </c>
      <c r="F74" s="47">
        <f>C74*1.025</f>
        <v>102.49999999999999</v>
      </c>
      <c r="G74" s="47">
        <f>D74*E74*0.12</f>
        <v>0</v>
      </c>
      <c r="H74" s="47">
        <f>0.2*G74*F74</f>
        <v>0</v>
      </c>
    </row>
    <row r="75" spans="1:8" x14ac:dyDescent="0.3">
      <c r="A75" s="50">
        <v>99310</v>
      </c>
      <c r="B75" s="49">
        <v>100</v>
      </c>
      <c r="C75" s="48">
        <v>115</v>
      </c>
      <c r="D75" s="4">
        <v>0</v>
      </c>
      <c r="E75" s="47">
        <f>B75*1.01^2</f>
        <v>102.01</v>
      </c>
      <c r="F75" s="47">
        <f>C75*1.025</f>
        <v>117.87499999999999</v>
      </c>
      <c r="G75" s="47">
        <f>D75*E75*0.12</f>
        <v>0</v>
      </c>
      <c r="H75" s="47">
        <f>0.2*G75*F75</f>
        <v>0</v>
      </c>
    </row>
    <row r="76" spans="1:8" x14ac:dyDescent="0.3">
      <c r="A76" s="50">
        <v>99315</v>
      </c>
      <c r="B76" s="49">
        <v>200</v>
      </c>
      <c r="C76" s="48">
        <v>115</v>
      </c>
      <c r="D76" s="4">
        <v>0</v>
      </c>
      <c r="E76" s="47">
        <f>B76*1.01^2</f>
        <v>204.02</v>
      </c>
      <c r="F76" s="47">
        <f>C76*1.025</f>
        <v>117.87499999999999</v>
      </c>
      <c r="G76" s="47">
        <f>D76*E76*0.12</f>
        <v>0</v>
      </c>
      <c r="H76" s="47">
        <f>0.2*G76*F76</f>
        <v>0</v>
      </c>
    </row>
    <row r="77" spans="1:8" x14ac:dyDescent="0.3">
      <c r="A77" s="50">
        <v>99316</v>
      </c>
      <c r="B77" s="49">
        <v>100</v>
      </c>
      <c r="C77" s="48">
        <v>130</v>
      </c>
      <c r="D77" s="4">
        <v>0</v>
      </c>
      <c r="E77" s="47">
        <f>B77*1.01^2</f>
        <v>102.01</v>
      </c>
      <c r="F77" s="47">
        <f>C77*1.025</f>
        <v>133.25</v>
      </c>
      <c r="G77" s="47">
        <f>D77*E77*0.12</f>
        <v>0</v>
      </c>
      <c r="H77" s="47">
        <f>0.2*G77*F77</f>
        <v>0</v>
      </c>
    </row>
  </sheetData>
  <mergeCells count="11">
    <mergeCell ref="C21:E21"/>
    <mergeCell ref="A30:C30"/>
    <mergeCell ref="C22:E22"/>
    <mergeCell ref="C23:E23"/>
    <mergeCell ref="A2:P3"/>
    <mergeCell ref="C15:E15"/>
    <mergeCell ref="C16:E16"/>
    <mergeCell ref="C17:E17"/>
    <mergeCell ref="C18:E18"/>
    <mergeCell ref="C19:E19"/>
    <mergeCell ref="C20:E20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4 (a) &amp; (b)</vt:lpstr>
      <vt:lpstr>Q6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Mark Dulceak</cp:lastModifiedBy>
  <dcterms:created xsi:type="dcterms:W3CDTF">2025-04-24T17:29:06Z</dcterms:created>
  <dcterms:modified xsi:type="dcterms:W3CDTF">2026-04-29T17:10:39Z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2b6c078-73cb-4371-8a5b-e9fc18accbf8_Enabled">
    <vt:lpwstr>true</vt:lpwstr>
  </property>
  <property fmtid="{D5CDD505-2E9C-101B-9397-08002B2CF9AE}" pid="3" name="MSIP_Label_e2b6c078-73cb-4371-8a5b-e9fc18accbf8_SetDate">
    <vt:lpwstr>2025-06-19T00:23:14Z</vt:lpwstr>
  </property>
  <property fmtid="{D5CDD505-2E9C-101B-9397-08002B2CF9AE}" pid="4" name="MSIP_Label_e2b6c078-73cb-4371-8a5b-e9fc18accbf8_Method">
    <vt:lpwstr>Standard</vt:lpwstr>
  </property>
  <property fmtid="{D5CDD505-2E9C-101B-9397-08002B2CF9AE}" pid="5" name="MSIP_Label_e2b6c078-73cb-4371-8a5b-e9fc18accbf8_Name">
    <vt:lpwstr>INTERNAL</vt:lpwstr>
  </property>
  <property fmtid="{D5CDD505-2E9C-101B-9397-08002B2CF9AE}" pid="6" name="MSIP_Label_e2b6c078-73cb-4371-8a5b-e9fc18accbf8_SiteId">
    <vt:lpwstr>56c62bbe-8598-4b85-9e51-1ca753fa50f2</vt:lpwstr>
  </property>
  <property fmtid="{D5CDD505-2E9C-101B-9397-08002B2CF9AE}" pid="7" name="MSIP_Label_e2b6c078-73cb-4371-8a5b-e9fc18accbf8_ActionId">
    <vt:lpwstr>e183fd4c-f188-4b65-a2f4-bea9cf0ec02f</vt:lpwstr>
  </property>
  <property fmtid="{D5CDD505-2E9C-101B-9397-08002B2CF9AE}" pid="8" name="MSIP_Label_e2b6c078-73cb-4371-8a5b-e9fc18accbf8_ContentBits">
    <vt:lpwstr>0</vt:lpwstr>
  </property>
  <property fmtid="{D5CDD505-2E9C-101B-9397-08002B2CF9AE}" pid="9" name="MSIP_Label_e2b6c078-73cb-4371-8a5b-e9fc18accbf8_Tag">
    <vt:lpwstr>10, 3, 0, 1</vt:lpwstr>
  </property>
  <property fmtid="{D5CDD505-2E9C-101B-9397-08002B2CF9AE}" pid="10" name="MSIP_Label_9043f10a-881e-4653-a55e-02ca2cc829dc_Enabled">
    <vt:lpwstr>true</vt:lpwstr>
  </property>
  <property fmtid="{D5CDD505-2E9C-101B-9397-08002B2CF9AE}" pid="11" name="MSIP_Label_9043f10a-881e-4653-a55e-02ca2cc829dc_SetDate">
    <vt:lpwstr>2026-04-08T14:11:16Z</vt:lpwstr>
  </property>
  <property fmtid="{D5CDD505-2E9C-101B-9397-08002B2CF9AE}" pid="12" name="MSIP_Label_9043f10a-881e-4653-a55e-02ca2cc829dc_Method">
    <vt:lpwstr>Standard</vt:lpwstr>
  </property>
  <property fmtid="{D5CDD505-2E9C-101B-9397-08002B2CF9AE}" pid="13" name="MSIP_Label_9043f10a-881e-4653-a55e-02ca2cc829dc_Name">
    <vt:lpwstr>ADC_class_200</vt:lpwstr>
  </property>
  <property fmtid="{D5CDD505-2E9C-101B-9397-08002B2CF9AE}" pid="14" name="MSIP_Label_9043f10a-881e-4653-a55e-02ca2cc829dc_SiteId">
    <vt:lpwstr>94cfddbc-0627-494a-ad7a-29aea3aea832</vt:lpwstr>
  </property>
  <property fmtid="{D5CDD505-2E9C-101B-9397-08002B2CF9AE}" pid="15" name="MSIP_Label_9043f10a-881e-4653-a55e-02ca2cc829dc_ActionId">
    <vt:lpwstr>dc6085dd-29be-448b-b490-0b6fe84a29fa</vt:lpwstr>
  </property>
  <property fmtid="{D5CDD505-2E9C-101B-9397-08002B2CF9AE}" pid="16" name="MSIP_Label_9043f10a-881e-4653-a55e-02ca2cc829dc_ContentBits">
    <vt:lpwstr>0</vt:lpwstr>
  </property>
  <property fmtid="{D5CDD505-2E9C-101B-9397-08002B2CF9AE}" pid="17" name="MSIP_Label_9043f10a-881e-4653-a55e-02ca2cc829dc_Tag">
    <vt:lpwstr>10, 3, 0, 1</vt:lpwstr>
  </property>
</Properties>
</file>