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4 Solutions\"/>
    </mc:Choice>
  </mc:AlternateContent>
  <xr:revisionPtr revIDLastSave="0" documentId="8_{9167C030-0F92-47E0-B528-279C24A16E2D}" xr6:coauthVersionLast="47" xr6:coauthVersionMax="47" xr10:uidLastSave="{00000000-0000-0000-0000-000000000000}"/>
  <bookViews>
    <workbookView xWindow="28830" yWindow="240" windowWidth="20460" windowHeight="10335" activeTab="1" xr2:uid="{396B75E4-B0DF-4BD7-8BDB-40FCE841C272}"/>
  </bookViews>
  <sheets>
    <sheet name="Question 1" sheetId="5" r:id="rId1"/>
    <sheet name="Question 3" sheetId="6" r:id="rId2"/>
  </sheets>
  <definedNames>
    <definedName name="_xlnm.Print_Area" localSheetId="0">'Question 1'!$A$1:$P$236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2" i="6"/>
  <c r="J13" i="6"/>
  <c r="J17" i="6"/>
  <c r="J23" i="6"/>
  <c r="J27" i="6"/>
  <c r="J31" i="6"/>
  <c r="J45" i="6"/>
  <c r="J49" i="6"/>
  <c r="U19" i="5"/>
  <c r="X19" i="5" s="1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X20" i="5" s="1"/>
  <c r="T20" i="5"/>
  <c r="T21" i="5" s="1"/>
  <c r="AD18" i="5"/>
  <c r="AC18" i="5"/>
  <c r="AB18" i="5"/>
  <c r="V20" i="5" l="1"/>
  <c r="V19" i="5"/>
  <c r="V21" i="5"/>
  <c r="X21" i="5"/>
  <c r="W21" i="5"/>
  <c r="W20" i="5"/>
  <c r="W19" i="5"/>
  <c r="U49" i="5"/>
  <c r="T22" i="5"/>
  <c r="W22" i="5" s="1"/>
  <c r="U50" i="5" l="1"/>
  <c r="V22" i="5"/>
  <c r="X22" i="5"/>
  <c r="T23" i="5"/>
  <c r="X23" i="5" l="1"/>
  <c r="V23" i="5"/>
  <c r="W23" i="5"/>
  <c r="U51" i="5"/>
  <c r="T24" i="5"/>
  <c r="X24" i="5" l="1"/>
  <c r="W24" i="5"/>
  <c r="V24" i="5"/>
  <c r="U52" i="5"/>
  <c r="T25" i="5"/>
  <c r="U53" i="5" l="1"/>
  <c r="W25" i="5"/>
  <c r="X25" i="5"/>
  <c r="V25" i="5"/>
  <c r="T26" i="5"/>
  <c r="W26" i="5" l="1"/>
  <c r="V26" i="5"/>
  <c r="X26" i="5"/>
  <c r="U54" i="5"/>
  <c r="T27" i="5"/>
  <c r="V27" i="5" l="1"/>
  <c r="W27" i="5"/>
  <c r="X27" i="5"/>
  <c r="U55" i="5"/>
  <c r="T28" i="5"/>
  <c r="U56" i="5" l="1"/>
  <c r="W28" i="5"/>
  <c r="V28" i="5"/>
  <c r="X28" i="5"/>
  <c r="T29" i="5"/>
  <c r="U57" i="5" l="1"/>
  <c r="W29" i="5"/>
  <c r="X29" i="5"/>
  <c r="V29" i="5"/>
  <c r="T30" i="5"/>
  <c r="V30" i="5" l="1"/>
  <c r="X30" i="5"/>
  <c r="W30" i="5"/>
  <c r="U58" i="5"/>
  <c r="T31" i="5"/>
  <c r="V31" i="5" l="1"/>
  <c r="X31" i="5"/>
  <c r="W31" i="5"/>
  <c r="U59" i="5"/>
  <c r="T32" i="5"/>
  <c r="U60" i="5" l="1"/>
  <c r="X32" i="5"/>
  <c r="V32" i="5"/>
  <c r="W32" i="5"/>
  <c r="T33" i="5"/>
  <c r="V33" i="5" l="1"/>
  <c r="X33" i="5"/>
  <c r="W33" i="5"/>
  <c r="U61" i="5"/>
  <c r="T34" i="5"/>
  <c r="U62" i="5" l="1"/>
  <c r="V34" i="5"/>
  <c r="W34" i="5"/>
  <c r="X34" i="5"/>
  <c r="T35" i="5"/>
  <c r="X35" i="5" l="1"/>
  <c r="W35" i="5"/>
  <c r="V35" i="5"/>
  <c r="U63" i="5"/>
  <c r="T36" i="5"/>
  <c r="X36" i="5" l="1"/>
  <c r="W36" i="5"/>
  <c r="V36" i="5"/>
  <c r="U64" i="5"/>
  <c r="T37" i="5"/>
  <c r="W37" i="5" l="1"/>
  <c r="V37" i="5"/>
  <c r="X37" i="5"/>
  <c r="U65" i="5"/>
  <c r="T38" i="5"/>
  <c r="W38" i="5" l="1"/>
  <c r="X38" i="5"/>
  <c r="V38" i="5"/>
  <c r="U66" i="5"/>
  <c r="T39" i="5"/>
  <c r="V39" i="5" l="1"/>
  <c r="W39" i="5"/>
  <c r="X39" i="5"/>
  <c r="U67" i="5"/>
  <c r="T40" i="5"/>
  <c r="W40" i="5" l="1"/>
  <c r="V40" i="5"/>
  <c r="X40" i="5"/>
  <c r="U68" i="5"/>
  <c r="T41" i="5"/>
  <c r="W41" i="5" l="1"/>
  <c r="X41" i="5"/>
  <c r="V41" i="5"/>
  <c r="U69" i="5"/>
  <c r="T42" i="5"/>
  <c r="X42" i="5" l="1"/>
  <c r="V42" i="5"/>
  <c r="W42" i="5"/>
  <c r="U70" i="5"/>
  <c r="T43" i="5"/>
  <c r="V43" i="5" l="1"/>
  <c r="X43" i="5"/>
  <c r="W43" i="5"/>
  <c r="U71" i="5"/>
  <c r="T44" i="5"/>
  <c r="X44" i="5" l="1"/>
  <c r="W44" i="5"/>
  <c r="V44" i="5"/>
  <c r="U72" i="5"/>
  <c r="T45" i="5"/>
  <c r="X45" i="5" l="1"/>
  <c r="V45" i="5"/>
  <c r="W45" i="5"/>
  <c r="U73" i="5"/>
  <c r="T46" i="5"/>
  <c r="V46" i="5" l="1"/>
  <c r="W46" i="5"/>
  <c r="X46" i="5"/>
  <c r="U74" i="5"/>
  <c r="T47" i="5"/>
  <c r="X47" i="5" l="1"/>
  <c r="V47" i="5"/>
  <c r="W47" i="5"/>
  <c r="U75" i="5"/>
  <c r="T48" i="5"/>
  <c r="X48" i="5" l="1"/>
  <c r="W48" i="5"/>
  <c r="V48" i="5"/>
  <c r="U76" i="5"/>
  <c r="T49" i="5"/>
  <c r="X49" i="5" l="1"/>
  <c r="W49" i="5"/>
  <c r="V49" i="5"/>
  <c r="U77" i="5"/>
  <c r="T50" i="5"/>
  <c r="X50" i="5" l="1"/>
  <c r="V50" i="5"/>
  <c r="W50" i="5"/>
  <c r="U78" i="5"/>
  <c r="T51" i="5"/>
  <c r="X51" i="5" l="1"/>
  <c r="V51" i="5"/>
  <c r="W51" i="5"/>
  <c r="U79" i="5"/>
  <c r="T52" i="5"/>
  <c r="X52" i="5" l="1"/>
  <c r="W52" i="5"/>
  <c r="V52" i="5"/>
  <c r="U80" i="5"/>
  <c r="T53" i="5"/>
  <c r="W53" i="5" l="1"/>
  <c r="V53" i="5"/>
  <c r="X53" i="5"/>
  <c r="U81" i="5"/>
  <c r="T54" i="5"/>
  <c r="W54" i="5" l="1"/>
  <c r="X54" i="5"/>
  <c r="V54" i="5"/>
  <c r="U82" i="5"/>
  <c r="T55" i="5"/>
  <c r="X55" i="5" l="1"/>
  <c r="W55" i="5"/>
  <c r="V55" i="5"/>
  <c r="U83" i="5"/>
  <c r="T56" i="5"/>
  <c r="V56" i="5" l="1"/>
  <c r="X56" i="5"/>
  <c r="W56" i="5"/>
  <c r="U84" i="5"/>
  <c r="T57" i="5"/>
  <c r="W57" i="5" l="1"/>
  <c r="X57" i="5"/>
  <c r="V57" i="5"/>
  <c r="U85" i="5"/>
  <c r="T58" i="5"/>
  <c r="V58" i="5" l="1"/>
  <c r="W58" i="5"/>
  <c r="X58" i="5"/>
  <c r="U86" i="5"/>
  <c r="T59" i="5"/>
  <c r="U87" i="5" l="1"/>
  <c r="X59" i="5"/>
  <c r="W59" i="5"/>
  <c r="V59" i="5"/>
  <c r="T60" i="5"/>
  <c r="V60" i="5" l="1"/>
  <c r="W60" i="5"/>
  <c r="X60" i="5"/>
  <c r="U88" i="5"/>
  <c r="T61" i="5"/>
  <c r="X61" i="5" l="1"/>
  <c r="W61" i="5"/>
  <c r="V61" i="5"/>
  <c r="U89" i="5"/>
  <c r="T62" i="5"/>
  <c r="W62" i="5" l="1"/>
  <c r="X62" i="5"/>
  <c r="V62" i="5"/>
  <c r="U90" i="5"/>
  <c r="T63" i="5"/>
  <c r="V63" i="5" l="1"/>
  <c r="W63" i="5"/>
  <c r="X63" i="5"/>
  <c r="U91" i="5"/>
  <c r="T64" i="5"/>
  <c r="W64" i="5" l="1"/>
  <c r="X64" i="5"/>
  <c r="V64" i="5"/>
  <c r="U92" i="5"/>
  <c r="T65" i="5"/>
  <c r="U93" i="5" l="1"/>
  <c r="W65" i="5"/>
  <c r="X65" i="5"/>
  <c r="V65" i="5"/>
  <c r="T66" i="5"/>
  <c r="W66" i="5" l="1"/>
  <c r="X66" i="5"/>
  <c r="V66" i="5"/>
  <c r="U94" i="5"/>
  <c r="T67" i="5"/>
  <c r="W67" i="5" l="1"/>
  <c r="X67" i="5"/>
  <c r="V67" i="5"/>
  <c r="U95" i="5"/>
  <c r="T68" i="5"/>
  <c r="X68" i="5" l="1"/>
  <c r="W68" i="5"/>
  <c r="V68" i="5"/>
  <c r="U96" i="5"/>
  <c r="T69" i="5"/>
  <c r="V69" i="5" l="1"/>
  <c r="X69" i="5"/>
  <c r="W69" i="5"/>
  <c r="U97" i="5"/>
  <c r="T70" i="5"/>
  <c r="W70" i="5" l="1"/>
  <c r="V70" i="5"/>
  <c r="X70" i="5"/>
  <c r="U98" i="5"/>
  <c r="T71" i="5"/>
  <c r="X71" i="5" l="1"/>
  <c r="V71" i="5"/>
  <c r="W71" i="5"/>
  <c r="T72" i="5"/>
  <c r="V72" i="5" l="1"/>
  <c r="W72" i="5"/>
  <c r="X72" i="5"/>
  <c r="T73" i="5"/>
  <c r="W73" i="5" l="1"/>
  <c r="V73" i="5"/>
  <c r="X73" i="5"/>
  <c r="T74" i="5"/>
  <c r="X74" i="5" l="1"/>
  <c r="W74" i="5"/>
  <c r="V74" i="5"/>
  <c r="T75" i="5"/>
  <c r="X75" i="5" l="1"/>
  <c r="V75" i="5"/>
  <c r="W75" i="5"/>
  <c r="T76" i="5"/>
  <c r="W76" i="5" l="1"/>
  <c r="V76" i="5"/>
  <c r="X76" i="5"/>
  <c r="T77" i="5"/>
  <c r="W77" i="5" l="1"/>
  <c r="X77" i="5"/>
  <c r="V77" i="5"/>
  <c r="T78" i="5"/>
  <c r="W78" i="5" l="1"/>
  <c r="X78" i="5"/>
  <c r="V78" i="5"/>
  <c r="T79" i="5"/>
  <c r="W79" i="5" l="1"/>
  <c r="V79" i="5"/>
  <c r="X79" i="5"/>
  <c r="T80" i="5"/>
  <c r="W80" i="5" l="1"/>
  <c r="X80" i="5"/>
  <c r="V80" i="5"/>
  <c r="T81" i="5"/>
  <c r="W81" i="5" l="1"/>
  <c r="V81" i="5"/>
  <c r="X81" i="5"/>
  <c r="T82" i="5"/>
  <c r="V82" i="5" l="1"/>
  <c r="W82" i="5"/>
  <c r="X82" i="5"/>
  <c r="T83" i="5"/>
  <c r="V83" i="5" l="1"/>
  <c r="W83" i="5"/>
  <c r="X83" i="5"/>
  <c r="T84" i="5"/>
  <c r="V84" i="5" l="1"/>
  <c r="X84" i="5"/>
  <c r="W84" i="5"/>
  <c r="T85" i="5"/>
  <c r="V85" i="5" l="1"/>
  <c r="X85" i="5"/>
  <c r="W85" i="5"/>
  <c r="T86" i="5"/>
  <c r="X86" i="5" l="1"/>
  <c r="V86" i="5"/>
  <c r="W86" i="5"/>
  <c r="T87" i="5"/>
  <c r="V87" i="5" l="1"/>
  <c r="W87" i="5"/>
  <c r="X87" i="5"/>
  <c r="T88" i="5"/>
  <c r="W88" i="5" l="1"/>
  <c r="V88" i="5"/>
  <c r="X88" i="5"/>
  <c r="T89" i="5"/>
  <c r="V89" i="5" l="1"/>
  <c r="W89" i="5"/>
  <c r="X89" i="5"/>
  <c r="T90" i="5"/>
  <c r="W90" i="5" l="1"/>
  <c r="X90" i="5"/>
  <c r="V90" i="5"/>
  <c r="T91" i="5"/>
  <c r="X91" i="5" l="1"/>
  <c r="W91" i="5"/>
  <c r="V91" i="5"/>
  <c r="T92" i="5"/>
  <c r="X92" i="5" l="1"/>
  <c r="V92" i="5"/>
  <c r="W92" i="5"/>
  <c r="T93" i="5"/>
  <c r="V93" i="5" l="1"/>
  <c r="X93" i="5"/>
  <c r="W93" i="5"/>
  <c r="T94" i="5"/>
  <c r="V94" i="5" l="1"/>
  <c r="W94" i="5"/>
  <c r="X94" i="5"/>
  <c r="T95" i="5"/>
  <c r="X95" i="5" l="1"/>
  <c r="V95" i="5"/>
  <c r="W95" i="5"/>
  <c r="T96" i="5"/>
  <c r="W96" i="5" l="1"/>
  <c r="V96" i="5"/>
  <c r="X96" i="5"/>
  <c r="T97" i="5"/>
  <c r="X97" i="5" l="1"/>
  <c r="V97" i="5"/>
  <c r="W97" i="5"/>
  <c r="T98" i="5"/>
  <c r="X98" i="5" l="1"/>
  <c r="V98" i="5"/>
  <c r="W98" i="5"/>
  <c r="AC20" i="5" l="1"/>
  <c r="AB20" i="5"/>
  <c r="AD20" i="5"/>
  <c r="AC19" i="5"/>
  <c r="AD19" i="5"/>
  <c r="AB19" i="5"/>
  <c r="AC21" i="5"/>
  <c r="AB21" i="5"/>
  <c r="AD21" i="5"/>
  <c r="AF21" i="5" l="1"/>
  <c r="AE21" i="5"/>
  <c r="AF19" i="5"/>
  <c r="AE19" i="5"/>
  <c r="AF20" i="5"/>
  <c r="AE20" i="5"/>
  <c r="AC26" i="5" l="1"/>
  <c r="AC34" i="5" s="1"/>
  <c r="AC28" i="5"/>
  <c r="AC36" i="5" s="1"/>
</calcChain>
</file>

<file path=xl/sharedStrings.xml><?xml version="1.0" encoding="utf-8"?>
<sst xmlns="http://schemas.openxmlformats.org/spreadsheetml/2006/main" count="155" uniqueCount="125">
  <si>
    <t>Annual Spot Rate (%)</t>
  </si>
  <si>
    <t>29.5+</t>
  </si>
  <si>
    <t>Year</t>
  </si>
  <si>
    <t>Active</t>
  </si>
  <si>
    <t>Deferred Vested</t>
  </si>
  <si>
    <t>Retiree</t>
  </si>
  <si>
    <t>+1bps</t>
  </si>
  <si>
    <t>-1bps</t>
  </si>
  <si>
    <t>Compare and contrast the following pension risk transfer solutions</t>
  </si>
  <si>
    <t>(2 points)</t>
  </si>
  <si>
    <t>Total</t>
  </si>
  <si>
    <t>Discount Factors:</t>
  </si>
  <si>
    <t>Spot Rate</t>
  </si>
  <si>
    <t>Base Factor</t>
  </si>
  <si>
    <t>Factor +1bps</t>
  </si>
  <si>
    <t>Factor -1bps</t>
  </si>
  <si>
    <t>Liabilities:</t>
  </si>
  <si>
    <t>Baseline</t>
  </si>
  <si>
    <t>Effective Duration:</t>
  </si>
  <si>
    <t>Total Plan:</t>
  </si>
  <si>
    <t>Post-Transaction:</t>
  </si>
  <si>
    <t>Total Pre-Transaction</t>
  </si>
  <si>
    <t>Total Post-Transaction</t>
  </si>
  <si>
    <t>equals</t>
  </si>
  <si>
    <t>12.36 years</t>
  </si>
  <si>
    <t>16.89 years</t>
  </si>
  <si>
    <t>Provide response in the workspace provided to the right (in Excel).</t>
  </si>
  <si>
    <t xml:space="preserve">after the buy-out transaction  </t>
  </si>
  <si>
    <t>(ii)</t>
  </si>
  <si>
    <t>before the buy-out transaction; and</t>
  </si>
  <si>
    <t>(i)</t>
  </si>
  <si>
    <t>Using the duration measures calculated in part (b), calculate the liability.</t>
  </si>
  <si>
    <t>(c)</t>
  </si>
  <si>
    <t>As the plan is preparing to complete the annuity buy-out, the yield curve experiences a parallel shift of 100 basis points down.</t>
  </si>
  <si>
    <t>(b)</t>
  </si>
  <si>
    <t xml:space="preserve">Company XYZ is considering completing an annuity buy-out for all the existing retirees in the plan.  </t>
  </si>
  <si>
    <t>Annuity buy-out</t>
  </si>
  <si>
    <t>Annuity buy-in</t>
  </si>
  <si>
    <t>(a)</t>
  </si>
  <si>
    <t>(6 points)</t>
  </si>
  <si>
    <t>Question 1</t>
  </si>
  <si>
    <t>RETRPIRM Fall 2024</t>
  </si>
  <si>
    <t>You are given the following mid-year cash flows for Company XYZ’s frozen defined benefit pension plan and the yield curve information as of the annuity purchase date:</t>
  </si>
  <si>
    <t>Calculate the plan’s effective duration</t>
  </si>
  <si>
    <t xml:space="preserve">Part C Solution: </t>
  </si>
  <si>
    <t>Part B Solution:</t>
  </si>
  <si>
    <t>Response to b) i</t>
  </si>
  <si>
    <t>Response to b) ii</t>
  </si>
  <si>
    <t>Geometric calculation</t>
  </si>
  <si>
    <t>Response to c) i</t>
  </si>
  <si>
    <t>Response to c) ii</t>
  </si>
  <si>
    <t>Part A Solution:</t>
  </si>
  <si>
    <t>Both allow the full responsibility of pension benefit costs to be transferred from the plan sponsor to an insurer for a single premium</t>
  </si>
  <si>
    <t xml:space="preserve">Both often require a premium payment to an insurer at the time the contract is executed </t>
  </si>
  <si>
    <t>Both effectively remove longevity risk from the plan for all participants covered under the contract</t>
  </si>
  <si>
    <t>Both most-commonly cover retirees-only, but may include TVs and (usually in the case of plan termination) active participants as well</t>
  </si>
  <si>
    <t>Buy-Out</t>
  </si>
  <si>
    <t>Buy-In</t>
  </si>
  <si>
    <t>Typically does not trigger settlement accounting as the assets are still considered to be in the plan and contract generally contains a surrender provision so that it is not irrevocable</t>
  </si>
  <si>
    <t>Lives and liability remain in the plan from PBGC perspective, and will require payment of premiums</t>
  </si>
  <si>
    <t>Plan may still be responsible for administration of benefits/fees for covered participants</t>
  </si>
  <si>
    <t>Fiduciary responsibilities remain with the sponsor</t>
  </si>
  <si>
    <t>May trigger an accounting settlement under US GAAP accounting</t>
  </si>
  <si>
    <t>Completely removes lives/liability from the plan for PBGC purposes</t>
  </si>
  <si>
    <t>Removes responsibility for participant administration for covered participants</t>
  </si>
  <si>
    <t>Fiduciary responsibility is transferred to the insurer</t>
  </si>
  <si>
    <t>Compare:</t>
  </si>
  <si>
    <t>Contrast:</t>
  </si>
  <si>
    <t>Calculate how much equity capital is needed by XYZ Company to maintain the same equity beta if the plan no longer invests in equities.</t>
  </si>
  <si>
    <t>(1 point)</t>
  </si>
  <si>
    <t xml:space="preserve">(e) </t>
  </si>
  <si>
    <t>Pension funded ratio</t>
  </si>
  <si>
    <t>= 2,200 - 720</t>
  </si>
  <si>
    <t>Pension Assets ($ millions)</t>
  </si>
  <si>
    <t>Equity needed = Equity initial + ΔEquity</t>
  </si>
  <si>
    <t>CAPM beta for XYZ stock</t>
  </si>
  <si>
    <t>Shareholder Equity ($ millions)</t>
  </si>
  <si>
    <t>=1,800 x (0%-60%) / 1.5</t>
  </si>
  <si>
    <t>The following year, Company XYZ's financial situation changes as noted in the following table:</t>
  </si>
  <si>
    <t>ΔEquity = Pension Assets x Δβ(Pension Assets) / β(Equity)</t>
  </si>
  <si>
    <t>Provide your answer in the Word file.</t>
  </si>
  <si>
    <t>ΔEquity = Pension Assets x (Δβ(Pension Assets) / β(Equity) – Δβ(Pension liab.) / β(Equity) x (Pension Liab./Pension Assets))</t>
  </si>
  <si>
    <t>If Pension Assets, Assets, Debt, Pension Liability, β(Corporate Assets), β(Equity and β(Debt) stay fixed:</t>
  </si>
  <si>
    <t>Explain how the Long-term debt to equity ratio would be impacted if the pension liability is perfectly hedged using the holistic balance sheet.</t>
  </si>
  <si>
    <t xml:space="preserve">(2 points) </t>
  </si>
  <si>
    <t>(d)</t>
  </si>
  <si>
    <t>Equity = (β(Pension Assets) x Pension Assets + β(Corporate Assets) x Corporate Assets – β(Debt) x Debt – β(Pension Liability) x Pension Liability) / β(Equity)</t>
  </si>
  <si>
    <t>e) Calculate how much equity capital is needed by XYZ Company to maintain the same equity beta if the plan no longer invests in equities.</t>
  </si>
  <si>
    <t>The holistic balance sheet</t>
  </si>
  <si>
    <t>The accounting balance sheet and</t>
  </si>
  <si>
    <t>Calculate the Weight Adjusted Cost of Capital (WACC) using:</t>
  </si>
  <si>
    <t xml:space="preserve">(c) </t>
  </si>
  <si>
    <t>= 3% + 0.475 * (7%-3%)</t>
  </si>
  <si>
    <t>WACC = Risk free rate + β (Assets) x (Market return - Risk free rate)</t>
  </si>
  <si>
    <t>Describe the shortcomings of including the Net Pension Obligation instead of separating the pension asset and pension liability in the corporate balance sheet.</t>
  </si>
  <si>
    <t xml:space="preserve">(1 point) </t>
  </si>
  <si>
    <t>= (0 x 3,000 + 1.50 x 2,500 + 0 x 2,250 - 0.60 x 1,500) / 6000</t>
  </si>
  <si>
    <t>β(Assets) = (β(Debt) x Debt + β(Equity) x Equity + β(Pension Liab.) x Pension Liab. - β(Pension Assets) x Pension Assets) / Assets</t>
  </si>
  <si>
    <t>Describe four adjustments that can be made to the PBO to account for the pension liability under a holistic balance sheet approach.</t>
  </si>
  <si>
    <t>Note that the Net Pension Obligation is included in the Total Corporate Debt.</t>
  </si>
  <si>
    <t>= 3,500 - (2,000 - 1,500)</t>
  </si>
  <si>
    <t>Debt excluding net pension liability = Total Corporate Debt - (PBO - Pension Assets)</t>
  </si>
  <si>
    <t>Market return</t>
  </si>
  <si>
    <t>Under the holistic balance sheet:</t>
  </si>
  <si>
    <t>Risk-free rate of return</t>
  </si>
  <si>
    <t>40% in bonds</t>
  </si>
  <si>
    <t>60% in equities;</t>
  </si>
  <si>
    <t>Asset Allocation</t>
  </si>
  <si>
    <t>= 3% + 0.625 * (7%-3%)</t>
  </si>
  <si>
    <t>Pension Liability Adjusted for Holistic Balance Sheet ($ millions)</t>
  </si>
  <si>
    <t>Pension Benefit Obligation (PBO) ($ millions)</t>
  </si>
  <si>
    <t>Long-term Corporate Debt ($ millions)</t>
  </si>
  <si>
    <t>= (0 x 3,500 + 1.50 x 2,500) / 6000</t>
  </si>
  <si>
    <t>β(Assets) = (β(Debt) x Debt + β(Equity) x Equity) / Assets</t>
  </si>
  <si>
    <t>Total Corporate Debt ($ millions)</t>
  </si>
  <si>
    <t>Under the accouting balance sheet:</t>
  </si>
  <si>
    <t>Total Corporate Assets ($ millions)</t>
  </si>
  <si>
    <t>ii. The holistic balance sheet</t>
  </si>
  <si>
    <t>You are given:</t>
  </si>
  <si>
    <t>i. The accounting balance sheet and</t>
  </si>
  <si>
    <t>(c) Calculate the Weight Adjusted Cost of Capital (WACC) using:</t>
  </si>
  <si>
    <t>XYZ Company is a publicly traded company that sponsors a defined benefit pension plan.</t>
  </si>
  <si>
    <t xml:space="preserve">Rubric solution for Excel portion items (c) and (e) </t>
  </si>
  <si>
    <t xml:space="preserve">(8 points)  </t>
  </si>
  <si>
    <t>Question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</si>
</sst>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_);_(* \(#,##0.0000\);_(* &quot;-&quot;??_);_(@_)"/>
    <numFmt numFmtId="167" formatCode="_ * #,##0.00_)_ ;_ * \(#,##0.00\)_ ;_ * &quot;-&quot;??_)_ ;_ @_ "/>
    <numFmt numFmtId="168" formatCode="_ * #,##0_)_ ;_ * \(#,##0\)_ ;_ * &quot;-&quot;??_)_ ;_ @_ "/>
    <numFmt numFmtId="169" formatCode="#,##0.000"/>
    <numFmt numFmtId="170" formatCode="_ * #,##0.0_)_ ;_ * \(#,##0.0\)_ ;_ * &quot;-&quot;??_)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i/>
      <sz val="12"/>
      <color rgb="FF002060"/>
      <name val="Times New Roman"/>
      <family val="1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rgb="FF1F1F1F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1F1F1F"/>
      <name val="Times New Roman"/>
      <family val="1"/>
    </font>
    <font>
      <u/>
      <sz val="11"/>
      <color rgb="FF1F1F1F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9" fontId="22" fillId="0" borderId="0" applyFont="0" applyFill="0" applyBorder="0" applyAlignment="0" applyProtection="0"/>
    <xf numFmtId="167" fontId="22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44" fontId="2" fillId="0" borderId="0" xfId="1" applyFont="1"/>
    <xf numFmtId="0" fontId="5" fillId="0" borderId="0" xfId="0" applyFont="1"/>
    <xf numFmtId="0" fontId="2" fillId="0" borderId="1" xfId="0" applyFont="1" applyBorder="1"/>
    <xf numFmtId="0" fontId="2" fillId="0" borderId="0" xfId="0" quotePrefix="1" applyFont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/>
    <xf numFmtId="0" fontId="4" fillId="3" borderId="0" xfId="0" applyFont="1" applyFill="1"/>
    <xf numFmtId="0" fontId="2" fillId="3" borderId="0" xfId="0" applyFont="1" applyFill="1"/>
    <xf numFmtId="0" fontId="3" fillId="0" borderId="0" xfId="0" applyFont="1" applyAlignment="1">
      <alignment horizontal="center"/>
    </xf>
    <xf numFmtId="3" fontId="2" fillId="0" borderId="7" xfId="0" applyNumberFormat="1" applyFont="1" applyBorder="1"/>
    <xf numFmtId="0" fontId="0" fillId="4" borderId="0" xfId="0" applyFill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2" fillId="0" borderId="0" xfId="0" applyFont="1"/>
    <xf numFmtId="0" fontId="14" fillId="3" borderId="0" xfId="3" applyFont="1" applyFill="1"/>
    <xf numFmtId="0" fontId="15" fillId="3" borderId="0" xfId="3" applyFont="1" applyFill="1"/>
    <xf numFmtId="0" fontId="14" fillId="3" borderId="0" xfId="3" applyFont="1" applyFill="1" applyAlignment="1">
      <alignment horizontal="left" vertical="center" indent="1"/>
    </xf>
    <xf numFmtId="0" fontId="15" fillId="3" borderId="0" xfId="3" applyFont="1" applyFill="1" applyAlignment="1">
      <alignment horizontal="right"/>
    </xf>
    <xf numFmtId="0" fontId="14" fillId="3" borderId="13" xfId="3" applyFont="1" applyFill="1" applyBorder="1"/>
    <xf numFmtId="0" fontId="14" fillId="3" borderId="12" xfId="3" applyFont="1" applyFill="1" applyBorder="1"/>
    <xf numFmtId="0" fontId="14" fillId="3" borderId="11" xfId="3" applyFont="1" applyFill="1" applyBorder="1"/>
    <xf numFmtId="0" fontId="15" fillId="3" borderId="10" xfId="3" applyFont="1" applyFill="1" applyBorder="1"/>
    <xf numFmtId="0" fontId="14" fillId="3" borderId="9" xfId="3" applyFont="1" applyFill="1" applyBorder="1"/>
    <xf numFmtId="0" fontId="14" fillId="3" borderId="8" xfId="3" applyFont="1" applyFill="1" applyBorder="1"/>
    <xf numFmtId="0" fontId="14" fillId="3" borderId="0" xfId="3" applyFont="1" applyFill="1" applyAlignment="1">
      <alignment wrapText="1"/>
    </xf>
    <xf numFmtId="0" fontId="15" fillId="3" borderId="0" xfId="3" applyFont="1" applyFill="1" applyAlignment="1">
      <alignment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/>
    </xf>
    <xf numFmtId="10" fontId="14" fillId="3" borderId="2" xfId="4" applyNumberFormat="1" applyFont="1" applyFill="1" applyBorder="1"/>
    <xf numFmtId="165" fontId="14" fillId="3" borderId="2" xfId="5" applyNumberFormat="1" applyFont="1" applyFill="1" applyBorder="1"/>
    <xf numFmtId="0" fontId="14" fillId="3" borderId="0" xfId="3" applyFont="1" applyFill="1" applyAlignment="1">
      <alignment horizontal="center" wrapText="1"/>
    </xf>
    <xf numFmtId="166" fontId="0" fillId="0" borderId="0" xfId="2" applyNumberFormat="1" applyFont="1"/>
    <xf numFmtId="166" fontId="2" fillId="0" borderId="0" xfId="2" applyNumberFormat="1" applyFont="1"/>
    <xf numFmtId="166" fontId="2" fillId="3" borderId="0" xfId="2" applyNumberFormat="1" applyFont="1" applyFill="1"/>
    <xf numFmtId="166" fontId="7" fillId="0" borderId="0" xfId="2" quotePrefix="1" applyNumberFormat="1" applyFont="1"/>
    <xf numFmtId="166" fontId="3" fillId="0" borderId="0" xfId="2" applyNumberFormat="1" applyFont="1"/>
    <xf numFmtId="44" fontId="2" fillId="0" borderId="0" xfId="1" applyFont="1" applyFill="1" applyBorder="1"/>
    <xf numFmtId="0" fontId="3" fillId="0" borderId="3" xfId="0" applyFont="1" applyBorder="1"/>
    <xf numFmtId="0" fontId="2" fillId="0" borderId="14" xfId="0" applyFont="1" applyBorder="1"/>
    <xf numFmtId="166" fontId="2" fillId="0" borderId="14" xfId="2" applyNumberFormat="1" applyFont="1" applyBorder="1"/>
    <xf numFmtId="166" fontId="2" fillId="0" borderId="4" xfId="2" applyNumberFormat="1" applyFont="1" applyBorder="1"/>
    <xf numFmtId="0" fontId="2" fillId="0" borderId="5" xfId="0" applyFont="1" applyBorder="1"/>
    <xf numFmtId="166" fontId="2" fillId="0" borderId="0" xfId="2" applyNumberFormat="1" applyFont="1" applyBorder="1"/>
    <xf numFmtId="166" fontId="2" fillId="0" borderId="1" xfId="2" applyNumberFormat="1" applyFont="1" applyBorder="1"/>
    <xf numFmtId="164" fontId="2" fillId="0" borderId="0" xfId="0" applyNumberFormat="1" applyFont="1"/>
    <xf numFmtId="164" fontId="6" fillId="0" borderId="0" xfId="0" applyNumberFormat="1" applyFont="1"/>
    <xf numFmtId="0" fontId="2" fillId="0" borderId="6" xfId="0" applyFont="1" applyBorder="1"/>
    <xf numFmtId="164" fontId="6" fillId="0" borderId="15" xfId="0" applyNumberFormat="1" applyFont="1" applyBorder="1"/>
    <xf numFmtId="166" fontId="2" fillId="0" borderId="15" xfId="2" applyNumberFormat="1" applyFont="1" applyBorder="1"/>
    <xf numFmtId="166" fontId="2" fillId="0" borderId="7" xfId="2" applyNumberFormat="1" applyFont="1" applyBorder="1"/>
    <xf numFmtId="0" fontId="2" fillId="0" borderId="4" xfId="0" applyFont="1" applyBorder="1"/>
    <xf numFmtId="0" fontId="0" fillId="0" borderId="5" xfId="0" applyBorder="1"/>
    <xf numFmtId="0" fontId="2" fillId="0" borderId="15" xfId="0" quotePrefix="1" applyFont="1" applyBorder="1" applyAlignment="1">
      <alignment horizontal="right"/>
    </xf>
    <xf numFmtId="3" fontId="2" fillId="0" borderId="15" xfId="0" applyNumberFormat="1" applyFont="1" applyBorder="1"/>
    <xf numFmtId="0" fontId="8" fillId="0" borderId="0" xfId="0" applyFont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15" xfId="0" applyFont="1" applyBorder="1"/>
    <xf numFmtId="0" fontId="5" fillId="0" borderId="1" xfId="0" applyFont="1" applyBorder="1"/>
    <xf numFmtId="0" fontId="2" fillId="0" borderId="7" xfId="0" applyFont="1" applyBorder="1"/>
    <xf numFmtId="0" fontId="3" fillId="0" borderId="0" xfId="0" applyFont="1"/>
    <xf numFmtId="0" fontId="13" fillId="0" borderId="3" xfId="0" applyFont="1" applyBorder="1" applyAlignment="1">
      <alignment vertical="center"/>
    </xf>
    <xf numFmtId="0" fontId="0" fillId="0" borderId="6" xfId="0" applyBorder="1"/>
    <xf numFmtId="0" fontId="13" fillId="0" borderId="18" xfId="0" applyFont="1" applyBorder="1" applyAlignment="1">
      <alignment vertical="center"/>
    </xf>
    <xf numFmtId="0" fontId="16" fillId="0" borderId="0" xfId="6"/>
    <xf numFmtId="0" fontId="16" fillId="3" borderId="0" xfId="6" applyFill="1"/>
    <xf numFmtId="0" fontId="14" fillId="5" borderId="0" xfId="6" applyFont="1" applyFill="1"/>
    <xf numFmtId="0" fontId="16" fillId="5" borderId="0" xfId="6" applyFill="1"/>
    <xf numFmtId="0" fontId="17" fillId="0" borderId="0" xfId="6" applyFont="1"/>
    <xf numFmtId="0" fontId="17" fillId="3" borderId="0" xfId="6" applyFont="1" applyFill="1"/>
    <xf numFmtId="0" fontId="17" fillId="0" borderId="0" xfId="6" quotePrefix="1" applyFont="1"/>
    <xf numFmtId="0" fontId="2" fillId="0" borderId="0" xfId="6" applyFont="1"/>
    <xf numFmtId="0" fontId="18" fillId="0" borderId="0" xfId="6" applyFont="1"/>
    <xf numFmtId="0" fontId="18" fillId="0" borderId="0" xfId="6" applyFont="1" applyAlignment="1">
      <alignment vertical="center"/>
    </xf>
    <xf numFmtId="0" fontId="19" fillId="0" borderId="0" xfId="6" applyFont="1"/>
    <xf numFmtId="0" fontId="19" fillId="0" borderId="0" xfId="6" quotePrefix="1" applyFont="1"/>
    <xf numFmtId="0" fontId="14" fillId="5" borderId="26" xfId="6" applyFont="1" applyFill="1" applyBorder="1"/>
    <xf numFmtId="0" fontId="14" fillId="5" borderId="27" xfId="6" applyFont="1" applyFill="1" applyBorder="1"/>
    <xf numFmtId="0" fontId="14" fillId="5" borderId="28" xfId="6" applyFont="1" applyFill="1" applyBorder="1"/>
    <xf numFmtId="0" fontId="20" fillId="0" borderId="0" xfId="6" applyFont="1"/>
    <xf numFmtId="0" fontId="21" fillId="0" borderId="0" xfId="6" applyFont="1"/>
    <xf numFmtId="0" fontId="15" fillId="5" borderId="0" xfId="6" applyFont="1" applyFill="1"/>
    <xf numFmtId="0" fontId="22" fillId="5" borderId="0" xfId="6" applyFont="1" applyFill="1"/>
    <xf numFmtId="0" fontId="23" fillId="0" borderId="0" xfId="6" applyFont="1"/>
    <xf numFmtId="9" fontId="14" fillId="5" borderId="2" xfId="7" applyFont="1" applyFill="1" applyBorder="1"/>
    <xf numFmtId="0" fontId="23" fillId="0" borderId="0" xfId="6" quotePrefix="1" applyFont="1"/>
    <xf numFmtId="168" fontId="14" fillId="5" borderId="2" xfId="8" applyNumberFormat="1" applyFont="1" applyFill="1" applyBorder="1"/>
    <xf numFmtId="0" fontId="14" fillId="5" borderId="2" xfId="6" applyFont="1" applyFill="1" applyBorder="1"/>
    <xf numFmtId="0" fontId="15" fillId="5" borderId="28" xfId="6" applyFont="1" applyFill="1" applyBorder="1"/>
    <xf numFmtId="10" fontId="23" fillId="0" borderId="0" xfId="6" applyNumberFormat="1" applyFont="1"/>
    <xf numFmtId="0" fontId="24" fillId="0" borderId="0" xfId="6" applyFont="1"/>
    <xf numFmtId="169" fontId="23" fillId="0" borderId="0" xfId="6" applyNumberFormat="1" applyFont="1"/>
    <xf numFmtId="0" fontId="25" fillId="0" borderId="0" xfId="6" applyFont="1"/>
    <xf numFmtId="0" fontId="25" fillId="0" borderId="0" xfId="6" quotePrefix="1" applyFont="1"/>
    <xf numFmtId="164" fontId="14" fillId="5" borderId="2" xfId="7" applyNumberFormat="1" applyFont="1" applyFill="1" applyBorder="1"/>
    <xf numFmtId="0" fontId="26" fillId="0" borderId="0" xfId="6" applyFont="1"/>
    <xf numFmtId="164" fontId="14" fillId="5" borderId="29" xfId="7" applyNumberFormat="1" applyFont="1" applyFill="1" applyBorder="1"/>
    <xf numFmtId="0" fontId="14" fillId="5" borderId="29" xfId="6" applyFont="1" applyFill="1" applyBorder="1" applyAlignment="1">
      <alignment horizontal="right"/>
    </xf>
    <xf numFmtId="0" fontId="14" fillId="5" borderId="30" xfId="6" applyFont="1" applyFill="1" applyBorder="1" applyAlignment="1">
      <alignment horizontal="right"/>
    </xf>
    <xf numFmtId="168" fontId="14" fillId="5" borderId="30" xfId="8" applyNumberFormat="1" applyFont="1" applyFill="1" applyBorder="1"/>
    <xf numFmtId="170" fontId="14" fillId="5" borderId="2" xfId="8" applyNumberFormat="1" applyFont="1" applyFill="1" applyBorder="1"/>
    <xf numFmtId="0" fontId="27" fillId="0" borderId="0" xfId="6" applyFont="1"/>
    <xf numFmtId="0" fontId="1" fillId="0" borderId="0" xfId="6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5" borderId="2" xfId="6" applyFont="1" applyFill="1" applyBorder="1" applyAlignment="1">
      <alignment horizontal="left"/>
    </xf>
    <xf numFmtId="0" fontId="14" fillId="5" borderId="30" xfId="6" applyFont="1" applyFill="1" applyBorder="1" applyAlignment="1">
      <alignment horizontal="left"/>
    </xf>
    <xf numFmtId="0" fontId="14" fillId="5" borderId="13" xfId="6" applyFont="1" applyFill="1" applyBorder="1" applyAlignment="1">
      <alignment horizontal="left"/>
    </xf>
    <xf numFmtId="0" fontId="14" fillId="5" borderId="12" xfId="6" applyFont="1" applyFill="1" applyBorder="1" applyAlignment="1">
      <alignment horizontal="left"/>
    </xf>
    <xf numFmtId="0" fontId="14" fillId="5" borderId="10" xfId="6" applyFont="1" applyFill="1" applyBorder="1" applyAlignment="1">
      <alignment horizontal="left"/>
    </xf>
    <xf numFmtId="0" fontId="14" fillId="5" borderId="9" xfId="6" applyFont="1" applyFill="1" applyBorder="1" applyAlignment="1">
      <alignment horizontal="left"/>
    </xf>
    <xf numFmtId="0" fontId="14" fillId="5" borderId="29" xfId="6" applyFont="1" applyFill="1" applyBorder="1" applyAlignment="1">
      <alignment horizontal="left"/>
    </xf>
  </cellXfs>
  <cellStyles count="9">
    <cellStyle name="Comma" xfId="2" builtinId="3"/>
    <cellStyle name="Comma 2" xfId="8" xr:uid="{72620D51-B245-4CA9-8DBF-AF6C32583B72}"/>
    <cellStyle name="Currency" xfId="1" builtinId="4"/>
    <cellStyle name="Milliers 2" xfId="5" xr:uid="{AD369A30-3F8A-4BB6-B987-8CBD2AD25EDB}"/>
    <cellStyle name="Normal" xfId="0" builtinId="0"/>
    <cellStyle name="Normal 2" xfId="3" xr:uid="{EEFC3D70-8180-4615-AAC8-47ED0FA69326}"/>
    <cellStyle name="Normal 3" xfId="6" xr:uid="{B2621B97-A7C1-4FA3-9D4F-276E85A4A7DC}"/>
    <cellStyle name="Percent 2" xfId="7" xr:uid="{81A63387-74E1-4327-8BDD-003C4F399C51}"/>
    <cellStyle name="Pourcentage 2" xfId="4" xr:uid="{BCB76E20-B76F-47C2-BFAB-B5F72437B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F125-5CA7-4F31-90FA-37990A8FFA4B}">
  <dimension ref="A1:AK128"/>
  <sheetViews>
    <sheetView zoomScaleNormal="100" workbookViewId="0">
      <selection activeCell="R8" sqref="R8"/>
    </sheetView>
  </sheetViews>
  <sheetFormatPr defaultColWidth="9.28515625" defaultRowHeight="15" x14ac:dyDescent="0.25"/>
  <cols>
    <col min="1" max="1" width="5.5703125" style="15" customWidth="1"/>
    <col min="2" max="2" width="7.7109375" style="15" customWidth="1"/>
    <col min="3" max="3" width="9.7109375" style="15" bestFit="1" customWidth="1"/>
    <col min="4" max="4" width="13.7109375" style="15" customWidth="1"/>
    <col min="5" max="6" width="9.28515625" style="15"/>
    <col min="7" max="10" width="14.5703125" style="15" bestFit="1" customWidth="1"/>
    <col min="11" max="15" width="9.28515625" style="15"/>
    <col min="16" max="16" width="9.28515625" style="15" customWidth="1"/>
    <col min="17" max="17" width="9.28515625" customWidth="1"/>
    <col min="18" max="18" width="14.7109375" customWidth="1"/>
    <col min="20" max="21" width="11.7109375" customWidth="1"/>
    <col min="22" max="24" width="11.7109375" style="41" customWidth="1"/>
    <col min="25" max="25" width="9.28515625" style="41"/>
    <col min="28" max="28" width="10.85546875" bestFit="1" customWidth="1"/>
    <col min="29" max="29" width="14.28515625" bestFit="1" customWidth="1"/>
    <col min="30" max="30" width="10.85546875" bestFit="1" customWidth="1"/>
    <col min="31" max="31" width="18.28515625" bestFit="1" customWidth="1"/>
    <col min="32" max="32" width="17.28515625" customWidth="1"/>
    <col min="34" max="34" width="43.5703125" customWidth="1"/>
    <col min="37" max="37" width="12.7109375" bestFit="1" customWidth="1"/>
  </cols>
  <sheetData>
    <row r="1" spans="1:34" ht="16.5" thickBot="1" x14ac:dyDescent="0.3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S1" s="11" t="s">
        <v>51</v>
      </c>
    </row>
    <row r="2" spans="1:34" ht="30.4" customHeight="1" x14ac:dyDescent="0.25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R2" s="71" t="s">
        <v>66</v>
      </c>
      <c r="S2" s="115" t="s">
        <v>52</v>
      </c>
      <c r="T2" s="115"/>
      <c r="U2" s="115"/>
      <c r="V2" s="115"/>
      <c r="W2" s="115"/>
      <c r="X2" s="116"/>
    </row>
    <row r="3" spans="1:34" ht="31.9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R3" s="61"/>
      <c r="S3" s="117" t="s">
        <v>54</v>
      </c>
      <c r="T3" s="117"/>
      <c r="U3" s="117"/>
      <c r="V3" s="117"/>
      <c r="W3" s="117"/>
      <c r="X3" s="118"/>
    </row>
    <row r="4" spans="1:34" ht="30.4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3"/>
      <c r="R4" s="61"/>
      <c r="S4" s="117" t="s">
        <v>55</v>
      </c>
      <c r="T4" s="117"/>
      <c r="U4" s="117"/>
      <c r="V4" s="117"/>
      <c r="W4" s="117"/>
      <c r="X4" s="118"/>
    </row>
    <row r="5" spans="1:34" ht="31.9" customHeight="1" thickBot="1" x14ac:dyDescent="0.3">
      <c r="A5" s="24"/>
      <c r="B5" s="25" t="s">
        <v>39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R5" s="72"/>
      <c r="S5" s="119" t="s">
        <v>53</v>
      </c>
      <c r="T5" s="119"/>
      <c r="U5" s="119"/>
      <c r="V5" s="119"/>
      <c r="W5" s="119"/>
      <c r="X5" s="120"/>
    </row>
    <row r="6" spans="1:34" ht="16.5" thickBot="1" x14ac:dyDescent="0.3">
      <c r="A6" s="24"/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34" ht="15.75" x14ac:dyDescent="0.25">
      <c r="A7" s="24"/>
      <c r="B7" s="25" t="s">
        <v>38</v>
      </c>
      <c r="C7" s="25" t="s">
        <v>9</v>
      </c>
      <c r="D7" s="26" t="s">
        <v>8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73" t="s">
        <v>67</v>
      </c>
      <c r="S7" s="133" t="s">
        <v>56</v>
      </c>
      <c r="T7" s="134"/>
      <c r="U7" s="135"/>
      <c r="V7" s="133" t="s">
        <v>57</v>
      </c>
      <c r="W7" s="134"/>
      <c r="X7" s="136"/>
    </row>
    <row r="8" spans="1:34" ht="76.150000000000006" customHeight="1" x14ac:dyDescent="0.25">
      <c r="A8" s="24"/>
      <c r="B8" s="25"/>
      <c r="C8" s="27" t="s">
        <v>30</v>
      </c>
      <c r="D8" s="26" t="s">
        <v>37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61"/>
      <c r="S8" s="121" t="s">
        <v>62</v>
      </c>
      <c r="T8" s="122"/>
      <c r="U8" s="123"/>
      <c r="V8" s="121" t="s">
        <v>58</v>
      </c>
      <c r="W8" s="122"/>
      <c r="X8" s="124"/>
    </row>
    <row r="9" spans="1:34" ht="48.4" customHeight="1" x14ac:dyDescent="0.25">
      <c r="A9" s="24"/>
      <c r="B9" s="25"/>
      <c r="C9" s="27" t="s">
        <v>28</v>
      </c>
      <c r="D9" s="26" t="s">
        <v>36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61"/>
      <c r="S9" s="125" t="s">
        <v>63</v>
      </c>
      <c r="T9" s="126"/>
      <c r="U9" s="127"/>
      <c r="V9" s="125" t="s">
        <v>59</v>
      </c>
      <c r="W9" s="126"/>
      <c r="X9" s="131"/>
    </row>
    <row r="10" spans="1:34" ht="48" customHeight="1" x14ac:dyDescent="0.25">
      <c r="A10" s="24"/>
      <c r="B10" s="2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61"/>
      <c r="S10" s="125" t="s">
        <v>64</v>
      </c>
      <c r="T10" s="126"/>
      <c r="U10" s="127"/>
      <c r="V10" s="125" t="s">
        <v>60</v>
      </c>
      <c r="W10" s="126"/>
      <c r="X10" s="131"/>
    </row>
    <row r="11" spans="1:34" ht="30.4" customHeight="1" thickBot="1" x14ac:dyDescent="0.3">
      <c r="A11" s="24"/>
      <c r="B11" s="25"/>
      <c r="C11" s="24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24"/>
      <c r="R11" s="72"/>
      <c r="S11" s="128" t="s">
        <v>65</v>
      </c>
      <c r="T11" s="129"/>
      <c r="U11" s="130"/>
      <c r="V11" s="128" t="s">
        <v>61</v>
      </c>
      <c r="W11" s="129"/>
      <c r="X11" s="132"/>
    </row>
    <row r="12" spans="1:34" ht="15.75" x14ac:dyDescent="0.25">
      <c r="A12" s="24"/>
      <c r="B12" s="25"/>
      <c r="C12" s="24"/>
      <c r="D12" s="31" t="s">
        <v>26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24"/>
      <c r="R12" s="1"/>
      <c r="S12" s="1"/>
      <c r="T12" s="1"/>
      <c r="U12" s="1"/>
      <c r="V12" s="42"/>
      <c r="W12" s="42"/>
      <c r="X12" s="42"/>
      <c r="Y12" s="42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x14ac:dyDescent="0.25">
      <c r="A13" s="24"/>
      <c r="B13" s="25"/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R13" s="1"/>
      <c r="W13" s="44"/>
      <c r="X13" s="42"/>
      <c r="Y13" s="42"/>
      <c r="Z13" s="1"/>
      <c r="AA13" s="1"/>
      <c r="AB13" s="1"/>
      <c r="AC13" s="1"/>
      <c r="AD13" s="1"/>
      <c r="AE13" s="1"/>
      <c r="AF13" s="1"/>
      <c r="AG13" s="1"/>
    </row>
    <row r="14" spans="1:34" ht="15.75" x14ac:dyDescent="0.25">
      <c r="A14" s="24"/>
      <c r="B14" s="24" t="s">
        <v>35</v>
      </c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R14" s="1"/>
      <c r="S14" s="11" t="s">
        <v>45</v>
      </c>
      <c r="T14" s="12"/>
      <c r="U14" s="12"/>
      <c r="V14" s="43"/>
      <c r="W14" s="42"/>
      <c r="X14" s="42"/>
      <c r="Y14" s="42"/>
      <c r="Z14" s="1"/>
      <c r="AA14" s="1"/>
      <c r="AB14" s="1"/>
      <c r="AC14" s="1"/>
      <c r="AD14" s="1"/>
      <c r="AE14" s="1"/>
      <c r="AF14" s="1"/>
      <c r="AG14" s="1"/>
    </row>
    <row r="15" spans="1:34" ht="16.5" thickBot="1" x14ac:dyDescent="0.3">
      <c r="A15" s="24"/>
      <c r="B15" s="24"/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R15" s="1"/>
      <c r="S15" s="1"/>
      <c r="T15" s="1"/>
      <c r="U15" s="1"/>
      <c r="V15" s="42"/>
      <c r="W15" s="42"/>
      <c r="X15" s="42"/>
      <c r="Y15" s="42"/>
      <c r="Z15" s="1"/>
      <c r="AA15" s="1"/>
      <c r="AB15" s="1"/>
      <c r="AC15" s="1"/>
      <c r="AD15" s="1"/>
      <c r="AE15" s="1"/>
      <c r="AF15" s="1"/>
      <c r="AG15" s="1"/>
    </row>
    <row r="16" spans="1:34" ht="15.75" x14ac:dyDescent="0.25">
      <c r="A16" s="24"/>
      <c r="B16" s="24" t="s">
        <v>42</v>
      </c>
      <c r="C16" s="24"/>
      <c r="D16" s="2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R16" s="1"/>
      <c r="S16" s="1"/>
      <c r="T16" s="47" t="s">
        <v>11</v>
      </c>
      <c r="U16" s="48"/>
      <c r="V16" s="49"/>
      <c r="W16" s="49"/>
      <c r="X16" s="50"/>
      <c r="Y16" s="45"/>
      <c r="Z16" s="47" t="s">
        <v>16</v>
      </c>
      <c r="AA16" s="48"/>
      <c r="AB16" s="48"/>
      <c r="AC16" s="48"/>
      <c r="AD16" s="48"/>
      <c r="AE16" s="48"/>
      <c r="AF16" s="60"/>
      <c r="AG16" s="1"/>
    </row>
    <row r="17" spans="1:37" ht="15.75" x14ac:dyDescent="0.25">
      <c r="A17" s="24"/>
      <c r="B17" s="25"/>
      <c r="C17" s="24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R17" s="1"/>
      <c r="S17" s="1"/>
      <c r="T17" s="51"/>
      <c r="U17" s="1"/>
      <c r="V17" s="52"/>
      <c r="W17" s="52"/>
      <c r="X17" s="53"/>
      <c r="Y17" s="42"/>
      <c r="Z17" s="61"/>
      <c r="AA17" s="1"/>
      <c r="AB17" s="1"/>
      <c r="AC17" s="1"/>
      <c r="AD17" s="1"/>
      <c r="AE17" s="113"/>
      <c r="AF17" s="114"/>
      <c r="AG17" s="1"/>
    </row>
    <row r="18" spans="1:37" s="22" customFormat="1" ht="31.5" x14ac:dyDescent="0.25">
      <c r="A18" s="34"/>
      <c r="B18" s="35"/>
      <c r="C18" s="36" t="s">
        <v>2</v>
      </c>
      <c r="D18" s="36" t="s">
        <v>0</v>
      </c>
      <c r="E18" s="34"/>
      <c r="F18" s="36" t="s">
        <v>2</v>
      </c>
      <c r="G18" s="36" t="s">
        <v>3</v>
      </c>
      <c r="H18" s="36" t="s">
        <v>4</v>
      </c>
      <c r="I18" s="36" t="s">
        <v>5</v>
      </c>
      <c r="J18" s="36" t="s">
        <v>10</v>
      </c>
      <c r="K18" s="34"/>
      <c r="L18" s="34"/>
      <c r="M18" s="34"/>
      <c r="N18" s="34"/>
      <c r="O18" s="34"/>
      <c r="P18" s="34"/>
      <c r="R18" s="1"/>
      <c r="S18" s="1"/>
      <c r="T18" s="51" t="s">
        <v>2</v>
      </c>
      <c r="U18" s="1" t="s">
        <v>12</v>
      </c>
      <c r="V18" s="52" t="s">
        <v>13</v>
      </c>
      <c r="W18" s="52" t="s">
        <v>14</v>
      </c>
      <c r="X18" s="53" t="s">
        <v>15</v>
      </c>
      <c r="Y18" s="42"/>
      <c r="Z18" s="51"/>
      <c r="AA18" s="1"/>
      <c r="AB18" s="64" t="str">
        <f>G18</f>
        <v>Active</v>
      </c>
      <c r="AC18" s="64" t="str">
        <f>H18</f>
        <v>Deferred Vested</v>
      </c>
      <c r="AD18" s="64" t="str">
        <f>I18</f>
        <v>Retiree</v>
      </c>
      <c r="AE18" s="64" t="s">
        <v>21</v>
      </c>
      <c r="AF18" s="65" t="s">
        <v>22</v>
      </c>
      <c r="AG18" s="1"/>
    </row>
    <row r="19" spans="1:37" ht="15.75" x14ac:dyDescent="0.25">
      <c r="A19" s="24"/>
      <c r="B19" s="25"/>
      <c r="C19" s="37">
        <v>0.5</v>
      </c>
      <c r="D19" s="38">
        <v>4.2000000000000003E-2</v>
      </c>
      <c r="E19" s="24"/>
      <c r="F19" s="37">
        <v>0</v>
      </c>
      <c r="G19" s="39">
        <v>95000</v>
      </c>
      <c r="H19" s="39">
        <v>143000</v>
      </c>
      <c r="I19" s="39">
        <v>4536000</v>
      </c>
      <c r="J19" s="39">
        <v>4774000</v>
      </c>
      <c r="K19" s="24"/>
      <c r="L19" s="24"/>
      <c r="M19" s="24"/>
      <c r="N19" s="24"/>
      <c r="O19" s="24"/>
      <c r="P19" s="24"/>
      <c r="R19" s="1"/>
      <c r="S19" s="1"/>
      <c r="T19" s="51">
        <v>1</v>
      </c>
      <c r="U19" s="54">
        <f t="shared" ref="U19:U48" si="0">D19</f>
        <v>4.2000000000000003E-2</v>
      </c>
      <c r="V19" s="52">
        <f>(1+$U19)^-($T19-0.5)</f>
        <v>0.97963916738386536</v>
      </c>
      <c r="W19" s="52">
        <f>(1+$U19+0.0001)^-($T19-0.5)</f>
        <v>0.9795921631294715</v>
      </c>
      <c r="X19" s="53">
        <f>(1+$U19-0.0001)^-($T19-0.5)</f>
        <v>0.97968617840519334</v>
      </c>
      <c r="Y19" s="42"/>
      <c r="Z19" s="51"/>
      <c r="AA19" s="8" t="s">
        <v>17</v>
      </c>
      <c r="AB19" s="6">
        <f>SUMPRODUCT($V$19:$V$98,G$19:G$98)</f>
        <v>19560278.673645385</v>
      </c>
      <c r="AC19" s="6">
        <f>SUMPRODUCT($V$19:$V$98,H$19:H$98)</f>
        <v>29338791.052138906</v>
      </c>
      <c r="AD19" s="6">
        <f>SUMPRODUCT($V$19:$V$98,I$19:I$98)</f>
        <v>50955595.239825025</v>
      </c>
      <c r="AE19" s="6">
        <f>SUM(AB19:AD19)</f>
        <v>99854664.965609312</v>
      </c>
      <c r="AF19" s="7">
        <f>SUM(AB19:AC19)</f>
        <v>48899069.725784287</v>
      </c>
      <c r="AG19" s="1"/>
      <c r="AH19" s="1"/>
      <c r="AI19" s="1"/>
      <c r="AJ19" s="1"/>
      <c r="AK19" s="1"/>
    </row>
    <row r="20" spans="1:37" ht="15.75" x14ac:dyDescent="0.25">
      <c r="A20" s="24"/>
      <c r="B20" s="25"/>
      <c r="C20" s="37">
        <v>1.5</v>
      </c>
      <c r="D20" s="38">
        <v>4.2999999999999997E-2</v>
      </c>
      <c r="E20" s="24"/>
      <c r="F20" s="37">
        <v>1</v>
      </c>
      <c r="G20" s="39">
        <v>213000</v>
      </c>
      <c r="H20" s="39">
        <v>320000</v>
      </c>
      <c r="I20" s="39">
        <v>4466000</v>
      </c>
      <c r="J20" s="39">
        <v>4999000</v>
      </c>
      <c r="K20" s="24"/>
      <c r="L20" s="24"/>
      <c r="M20" s="24"/>
      <c r="N20" s="24"/>
      <c r="O20" s="24"/>
      <c r="P20" s="24"/>
      <c r="R20" s="1"/>
      <c r="S20" s="1"/>
      <c r="T20" s="51">
        <f>T19+1</f>
        <v>2</v>
      </c>
      <c r="U20" s="54">
        <f t="shared" si="0"/>
        <v>4.2999999999999997E-2</v>
      </c>
      <c r="V20" s="52">
        <f t="shared" ref="V20:V83" si="1">(1+$U20)^-($T20-0.5)</f>
        <v>0.93880098665802236</v>
      </c>
      <c r="W20" s="52">
        <f t="shared" ref="W20:W83" si="2">(1+$U20+0.0001)^-($T20-0.5)</f>
        <v>0.93866598831375503</v>
      </c>
      <c r="X20" s="53">
        <f t="shared" ref="X20:X83" si="3">(1+$U20-0.0001)^-($T20-0.5)</f>
        <v>0.93893601736435228</v>
      </c>
      <c r="Y20" s="42"/>
      <c r="Z20" s="51"/>
      <c r="AA20" s="5" t="s">
        <v>6</v>
      </c>
      <c r="AB20" s="6">
        <f>SUMPRODUCT($W$19:$W$98,G$19:G$98)</f>
        <v>19527266.427306477</v>
      </c>
      <c r="AC20" s="6">
        <f>SUMPRODUCT($W$19:$W$98,H$19:H$98)</f>
        <v>29289277.18963908</v>
      </c>
      <c r="AD20" s="6">
        <f>SUMPRODUCT($W$19:$W$98,I$19:I$98)</f>
        <v>50914812.986602783</v>
      </c>
      <c r="AE20" s="6">
        <f t="shared" ref="AE20:AE21" si="4">SUM(AB20:AD20)</f>
        <v>99731356.603548348</v>
      </c>
      <c r="AF20" s="7">
        <f t="shared" ref="AF20:AF21" si="5">SUM(AB20:AC20)</f>
        <v>48816543.616945557</v>
      </c>
      <c r="AG20" s="1"/>
    </row>
    <row r="21" spans="1:37" ht="16.5" thickBot="1" x14ac:dyDescent="0.3">
      <c r="A21" s="24"/>
      <c r="B21" s="25"/>
      <c r="C21" s="37">
        <v>2.5</v>
      </c>
      <c r="D21" s="38">
        <v>4.2999999999999997E-2</v>
      </c>
      <c r="E21" s="24"/>
      <c r="F21" s="37">
        <v>2</v>
      </c>
      <c r="G21" s="39">
        <v>331000</v>
      </c>
      <c r="H21" s="39">
        <v>496000</v>
      </c>
      <c r="I21" s="39">
        <v>4388000</v>
      </c>
      <c r="J21" s="39">
        <v>5215000</v>
      </c>
      <c r="K21" s="24"/>
      <c r="L21" s="24"/>
      <c r="M21" s="24"/>
      <c r="N21" s="24"/>
      <c r="O21" s="24"/>
      <c r="P21" s="24"/>
      <c r="R21" s="1"/>
      <c r="S21" s="1"/>
      <c r="T21" s="51">
        <f t="shared" ref="T21:T84" si="6">T20+1</f>
        <v>3</v>
      </c>
      <c r="U21" s="54">
        <f t="shared" si="0"/>
        <v>4.2999999999999997E-2</v>
      </c>
      <c r="V21" s="52">
        <f t="shared" si="1"/>
        <v>0.9000968232579315</v>
      </c>
      <c r="W21" s="52">
        <f t="shared" si="2"/>
        <v>0.89988111237058299</v>
      </c>
      <c r="X21" s="53">
        <f t="shared" si="3"/>
        <v>0.90031260654363054</v>
      </c>
      <c r="Y21" s="42"/>
      <c r="Z21" s="56"/>
      <c r="AA21" s="62" t="s">
        <v>7</v>
      </c>
      <c r="AB21" s="63">
        <f>SUMPRODUCT($X$19:$X$98,G$19:G$98)</f>
        <v>19593366.919656843</v>
      </c>
      <c r="AC21" s="63">
        <f>SUMPRODUCT($X$19:$X$98,H$19:H$98)</f>
        <v>29388418.901728369</v>
      </c>
      <c r="AD21" s="63">
        <f>SUMPRODUCT($X$19:$X$98,I$19:I$98)</f>
        <v>50996434.62932919</v>
      </c>
      <c r="AE21" s="63">
        <f t="shared" si="4"/>
        <v>99978220.450714409</v>
      </c>
      <c r="AF21" s="14">
        <f t="shared" si="5"/>
        <v>48981785.821385212</v>
      </c>
      <c r="AG21" s="1"/>
    </row>
    <row r="22" spans="1:37" ht="15.75" x14ac:dyDescent="0.25">
      <c r="A22" s="24"/>
      <c r="B22" s="25"/>
      <c r="C22" s="37">
        <v>3.5</v>
      </c>
      <c r="D22" s="38">
        <v>4.2999999999999997E-2</v>
      </c>
      <c r="E22" s="24"/>
      <c r="F22" s="37">
        <v>3</v>
      </c>
      <c r="G22" s="39">
        <v>448000</v>
      </c>
      <c r="H22" s="39">
        <v>672000</v>
      </c>
      <c r="I22" s="39">
        <v>4301000</v>
      </c>
      <c r="J22" s="39">
        <v>5421000</v>
      </c>
      <c r="K22" s="24"/>
      <c r="L22" s="24"/>
      <c r="M22" s="24"/>
      <c r="N22" s="24"/>
      <c r="O22" s="24"/>
      <c r="P22" s="24"/>
      <c r="R22" s="1"/>
      <c r="S22" s="1"/>
      <c r="T22" s="51">
        <f t="shared" si="6"/>
        <v>4</v>
      </c>
      <c r="U22" s="54">
        <f t="shared" si="0"/>
        <v>4.2999999999999997E-2</v>
      </c>
      <c r="V22" s="52">
        <f t="shared" si="1"/>
        <v>0.86298832527126701</v>
      </c>
      <c r="W22" s="52">
        <f t="shared" si="2"/>
        <v>0.86269879433475516</v>
      </c>
      <c r="X22" s="53">
        <f t="shared" si="3"/>
        <v>0.86327798115220133</v>
      </c>
      <c r="Y22" s="42"/>
      <c r="Z22" s="1"/>
      <c r="AA22" s="1"/>
      <c r="AB22" s="1"/>
      <c r="AC22" s="1"/>
      <c r="AD22" s="1"/>
      <c r="AE22" s="1"/>
      <c r="AF22" s="1"/>
      <c r="AG22" s="1"/>
      <c r="AH22" s="1"/>
    </row>
    <row r="23" spans="1:37" ht="16.5" thickBot="1" x14ac:dyDescent="0.3">
      <c r="A23" s="24"/>
      <c r="B23" s="25"/>
      <c r="C23" s="37">
        <v>4.5</v>
      </c>
      <c r="D23" s="38">
        <v>4.3999999999999997E-2</v>
      </c>
      <c r="E23" s="24"/>
      <c r="F23" s="37">
        <v>4</v>
      </c>
      <c r="G23" s="39">
        <v>565000</v>
      </c>
      <c r="H23" s="39">
        <v>847000</v>
      </c>
      <c r="I23" s="39">
        <v>4204000</v>
      </c>
      <c r="J23" s="39">
        <v>5616000</v>
      </c>
      <c r="K23" s="24"/>
      <c r="L23" s="24"/>
      <c r="M23" s="24"/>
      <c r="N23" s="24"/>
      <c r="O23" s="24"/>
      <c r="P23" s="24"/>
      <c r="R23" s="1"/>
      <c r="S23" s="1"/>
      <c r="T23" s="51">
        <f t="shared" si="6"/>
        <v>5</v>
      </c>
      <c r="U23" s="54">
        <f t="shared" si="0"/>
        <v>4.3999999999999997E-2</v>
      </c>
      <c r="V23" s="52">
        <f t="shared" si="1"/>
        <v>0.82384926010615478</v>
      </c>
      <c r="W23" s="52">
        <f t="shared" si="2"/>
        <v>0.82349424618588185</v>
      </c>
      <c r="X23" s="53">
        <f t="shared" si="3"/>
        <v>0.82420446110410872</v>
      </c>
      <c r="Y23" s="42"/>
      <c r="Z23" s="1"/>
      <c r="AA23" s="1"/>
      <c r="AB23" s="1"/>
      <c r="AC23" s="1"/>
      <c r="AD23" s="1"/>
      <c r="AE23" s="1"/>
      <c r="AF23" s="1"/>
      <c r="AG23" s="1"/>
      <c r="AH23" s="1"/>
    </row>
    <row r="24" spans="1:37" ht="15.75" x14ac:dyDescent="0.25">
      <c r="A24" s="24"/>
      <c r="B24" s="25"/>
      <c r="C24" s="37">
        <v>5.5</v>
      </c>
      <c r="D24" s="38">
        <v>4.3999999999999997E-2</v>
      </c>
      <c r="E24" s="24"/>
      <c r="F24" s="37">
        <v>5</v>
      </c>
      <c r="G24" s="39">
        <v>680000</v>
      </c>
      <c r="H24" s="39">
        <v>1020000</v>
      </c>
      <c r="I24" s="39">
        <v>4099000</v>
      </c>
      <c r="J24" s="39">
        <v>5799000</v>
      </c>
      <c r="K24" s="24"/>
      <c r="L24" s="24"/>
      <c r="M24" s="24"/>
      <c r="N24" s="24"/>
      <c r="O24" s="24"/>
      <c r="P24" s="24"/>
      <c r="R24" s="1"/>
      <c r="S24" s="1"/>
      <c r="T24" s="51">
        <f t="shared" si="6"/>
        <v>6</v>
      </c>
      <c r="U24" s="54">
        <f t="shared" si="0"/>
        <v>4.3999999999999997E-2</v>
      </c>
      <c r="V24" s="52">
        <f t="shared" si="1"/>
        <v>0.78912764377984168</v>
      </c>
      <c r="W24" s="52">
        <f t="shared" si="2"/>
        <v>0.78871204500132341</v>
      </c>
      <c r="X24" s="53">
        <f t="shared" si="3"/>
        <v>0.78954350139295781</v>
      </c>
      <c r="Y24" s="42"/>
      <c r="Z24" s="47" t="s">
        <v>18</v>
      </c>
      <c r="AA24" s="48"/>
      <c r="AB24" s="48"/>
      <c r="AC24" s="48"/>
      <c r="AD24" s="48"/>
      <c r="AE24" s="48"/>
      <c r="AF24" s="60"/>
      <c r="AG24" s="1"/>
      <c r="AH24" s="1"/>
    </row>
    <row r="25" spans="1:37" ht="15.75" x14ac:dyDescent="0.25">
      <c r="A25" s="24"/>
      <c r="B25" s="25"/>
      <c r="C25" s="37">
        <v>6.5</v>
      </c>
      <c r="D25" s="38">
        <v>4.3999999999999997E-2</v>
      </c>
      <c r="E25" s="24"/>
      <c r="F25" s="37">
        <v>6</v>
      </c>
      <c r="G25" s="39">
        <v>793000</v>
      </c>
      <c r="H25" s="39">
        <v>1190000</v>
      </c>
      <c r="I25" s="39">
        <v>3983000</v>
      </c>
      <c r="J25" s="39">
        <v>5966000</v>
      </c>
      <c r="K25" s="24"/>
      <c r="L25" s="24"/>
      <c r="M25" s="24"/>
      <c r="N25" s="24"/>
      <c r="O25" s="24"/>
      <c r="P25" s="24"/>
      <c r="R25" s="1"/>
      <c r="S25" s="1"/>
      <c r="T25" s="51">
        <f t="shared" si="6"/>
        <v>7</v>
      </c>
      <c r="U25" s="54">
        <f t="shared" si="0"/>
        <v>4.3999999999999997E-2</v>
      </c>
      <c r="V25" s="52">
        <f t="shared" si="1"/>
        <v>0.75586939059371794</v>
      </c>
      <c r="W25" s="52">
        <f t="shared" si="2"/>
        <v>0.75539895125114775</v>
      </c>
      <c r="X25" s="53">
        <f t="shared" si="3"/>
        <v>0.75634016801701098</v>
      </c>
      <c r="Y25" s="42"/>
      <c r="Z25" s="51"/>
      <c r="AA25" s="1"/>
      <c r="AB25" s="1"/>
      <c r="AC25" s="1"/>
      <c r="AD25" s="1"/>
      <c r="AE25" s="70" t="s">
        <v>46</v>
      </c>
      <c r="AF25" s="4"/>
      <c r="AG25" s="1"/>
      <c r="AH25" s="1"/>
    </row>
    <row r="26" spans="1:37" ht="15.75" x14ac:dyDescent="0.25">
      <c r="A26" s="24"/>
      <c r="B26" s="25"/>
      <c r="C26" s="37">
        <v>7.5</v>
      </c>
      <c r="D26" s="38">
        <v>4.3999999999999997E-2</v>
      </c>
      <c r="E26" s="24"/>
      <c r="F26" s="37">
        <v>7</v>
      </c>
      <c r="G26" s="39">
        <v>904000</v>
      </c>
      <c r="H26" s="39">
        <v>1356000</v>
      </c>
      <c r="I26" s="39">
        <v>3857000</v>
      </c>
      <c r="J26" s="39">
        <v>6117000</v>
      </c>
      <c r="K26" s="24"/>
      <c r="L26" s="24"/>
      <c r="M26" s="24"/>
      <c r="N26" s="24"/>
      <c r="O26" s="24"/>
      <c r="P26" s="24"/>
      <c r="R26" s="1"/>
      <c r="S26" s="1"/>
      <c r="T26" s="51">
        <f t="shared" si="6"/>
        <v>8</v>
      </c>
      <c r="U26" s="54">
        <f t="shared" si="0"/>
        <v>4.3999999999999997E-2</v>
      </c>
      <c r="V26" s="52">
        <f t="shared" si="1"/>
        <v>0.7240128262391935</v>
      </c>
      <c r="W26" s="52">
        <f t="shared" si="2"/>
        <v>0.72349291375457114</v>
      </c>
      <c r="X26" s="53">
        <f t="shared" si="3"/>
        <v>0.72453316219658104</v>
      </c>
      <c r="Y26" s="42"/>
      <c r="Z26" s="51"/>
      <c r="AA26" s="1" t="s">
        <v>19</v>
      </c>
      <c r="AB26" s="1"/>
      <c r="AC26" s="1">
        <f>((AE21-AE20)/(2/100))/AE19</f>
        <v>0.12361157450735183</v>
      </c>
      <c r="AD26" s="66" t="s">
        <v>23</v>
      </c>
      <c r="AE26" s="9" t="s">
        <v>24</v>
      </c>
      <c r="AF26" s="68"/>
      <c r="AG26" s="1"/>
      <c r="AH26" s="1"/>
    </row>
    <row r="27" spans="1:37" ht="15.75" x14ac:dyDescent="0.25">
      <c r="A27" s="24"/>
      <c r="B27" s="25"/>
      <c r="C27" s="37">
        <v>8.5</v>
      </c>
      <c r="D27" s="38">
        <v>4.4999999999999998E-2</v>
      </c>
      <c r="E27" s="24"/>
      <c r="F27" s="37">
        <v>8</v>
      </c>
      <c r="G27" s="39">
        <v>1011000</v>
      </c>
      <c r="H27" s="39">
        <v>1517000</v>
      </c>
      <c r="I27" s="39">
        <v>3721000</v>
      </c>
      <c r="J27" s="39">
        <v>6249000</v>
      </c>
      <c r="K27" s="24"/>
      <c r="L27" s="24"/>
      <c r="M27" s="24"/>
      <c r="N27" s="24"/>
      <c r="O27" s="24"/>
      <c r="P27" s="24"/>
      <c r="R27" s="1"/>
      <c r="S27" s="1"/>
      <c r="T27" s="51">
        <f t="shared" si="6"/>
        <v>9</v>
      </c>
      <c r="U27" s="54">
        <f t="shared" si="0"/>
        <v>4.4999999999999998E-2</v>
      </c>
      <c r="V27" s="52">
        <f t="shared" si="1"/>
        <v>0.68787817631116599</v>
      </c>
      <c r="W27" s="52">
        <f t="shared" si="2"/>
        <v>0.68731891241859122</v>
      </c>
      <c r="X27" s="53">
        <f t="shared" si="3"/>
        <v>0.68843794885663645</v>
      </c>
      <c r="Y27" s="42"/>
      <c r="Z27" s="51"/>
      <c r="AA27" s="1"/>
      <c r="AB27" s="1"/>
      <c r="AC27" s="1"/>
      <c r="AD27" s="66"/>
      <c r="AE27" s="70" t="s">
        <v>47</v>
      </c>
      <c r="AF27" s="4"/>
      <c r="AG27" s="1"/>
      <c r="AH27" s="1"/>
    </row>
    <row r="28" spans="1:37" ht="15.75" x14ac:dyDescent="0.25">
      <c r="A28" s="24"/>
      <c r="B28" s="25"/>
      <c r="C28" s="37">
        <v>9.5</v>
      </c>
      <c r="D28" s="38">
        <v>4.4999999999999998E-2</v>
      </c>
      <c r="E28" s="24"/>
      <c r="F28" s="37">
        <v>9</v>
      </c>
      <c r="G28" s="39">
        <v>1114000</v>
      </c>
      <c r="H28" s="39">
        <v>1671000</v>
      </c>
      <c r="I28" s="39">
        <v>3576000</v>
      </c>
      <c r="J28" s="39">
        <v>6361000</v>
      </c>
      <c r="K28" s="24"/>
      <c r="L28" s="24"/>
      <c r="M28" s="24"/>
      <c r="N28" s="24"/>
      <c r="O28" s="24"/>
      <c r="P28" s="24"/>
      <c r="R28" s="1"/>
      <c r="S28" s="1"/>
      <c r="T28" s="51">
        <f t="shared" si="6"/>
        <v>10</v>
      </c>
      <c r="U28" s="54">
        <f t="shared" si="0"/>
        <v>4.4999999999999998E-2</v>
      </c>
      <c r="V28" s="52">
        <f t="shared" si="1"/>
        <v>0.65825662804896268</v>
      </c>
      <c r="W28" s="52">
        <f t="shared" si="2"/>
        <v>0.65765851346147852</v>
      </c>
      <c r="X28" s="53">
        <f t="shared" si="3"/>
        <v>0.65885534391485934</v>
      </c>
      <c r="Y28" s="42"/>
      <c r="Z28" s="51"/>
      <c r="AA28" s="1" t="s">
        <v>20</v>
      </c>
      <c r="AB28" s="1"/>
      <c r="AC28" s="1">
        <f>((AF21-AF20)/(2/100))/AF19</f>
        <v>0.16896252358817715</v>
      </c>
      <c r="AD28" s="66" t="s">
        <v>23</v>
      </c>
      <c r="AE28" s="9" t="s">
        <v>25</v>
      </c>
      <c r="AF28" s="68"/>
      <c r="AG28" s="1"/>
      <c r="AH28" s="1"/>
    </row>
    <row r="29" spans="1:37" ht="16.5" thickBot="1" x14ac:dyDescent="0.3">
      <c r="A29" s="24"/>
      <c r="B29" s="25"/>
      <c r="C29" s="37">
        <v>10.5</v>
      </c>
      <c r="D29" s="38">
        <v>4.4999999999999998E-2</v>
      </c>
      <c r="E29" s="24"/>
      <c r="F29" s="37">
        <v>10</v>
      </c>
      <c r="G29" s="39">
        <v>1213000</v>
      </c>
      <c r="H29" s="39">
        <v>1819000</v>
      </c>
      <c r="I29" s="39">
        <v>3421000</v>
      </c>
      <c r="J29" s="39">
        <v>6453000</v>
      </c>
      <c r="K29" s="24"/>
      <c r="L29" s="24"/>
      <c r="M29" s="24"/>
      <c r="N29" s="24"/>
      <c r="O29" s="24"/>
      <c r="P29" s="24"/>
      <c r="R29" s="1"/>
      <c r="S29" s="1"/>
      <c r="T29" s="51">
        <f t="shared" si="6"/>
        <v>11</v>
      </c>
      <c r="U29" s="54">
        <f t="shared" si="0"/>
        <v>4.4999999999999998E-2</v>
      </c>
      <c r="V29" s="52">
        <f t="shared" si="1"/>
        <v>0.62991064885068193</v>
      </c>
      <c r="W29" s="52">
        <f t="shared" si="2"/>
        <v>0.62927807239640088</v>
      </c>
      <c r="X29" s="53">
        <f t="shared" si="3"/>
        <v>0.63054392182492047</v>
      </c>
      <c r="Y29" s="42"/>
      <c r="Z29" s="56"/>
      <c r="AA29" s="67"/>
      <c r="AB29" s="67"/>
      <c r="AC29" s="67"/>
      <c r="AD29" s="67"/>
      <c r="AE29" s="67"/>
      <c r="AF29" s="69"/>
      <c r="AG29" s="1"/>
      <c r="AH29" s="1"/>
    </row>
    <row r="30" spans="1:37" ht="15.75" x14ac:dyDescent="0.25">
      <c r="A30" s="24"/>
      <c r="B30" s="25"/>
      <c r="C30" s="37">
        <v>11.5</v>
      </c>
      <c r="D30" s="38">
        <v>4.4999999999999998E-2</v>
      </c>
      <c r="E30" s="24"/>
      <c r="F30" s="37">
        <v>11</v>
      </c>
      <c r="G30" s="39">
        <v>1306000</v>
      </c>
      <c r="H30" s="39">
        <v>1959000</v>
      </c>
      <c r="I30" s="39">
        <v>3258000</v>
      </c>
      <c r="J30" s="39">
        <v>6523000</v>
      </c>
      <c r="K30" s="24"/>
      <c r="L30" s="24"/>
      <c r="M30" s="24"/>
      <c r="N30" s="24"/>
      <c r="O30" s="24"/>
      <c r="P30" s="24"/>
      <c r="R30" s="1"/>
      <c r="S30" s="1"/>
      <c r="T30" s="51">
        <f t="shared" si="6"/>
        <v>12</v>
      </c>
      <c r="U30" s="54">
        <f t="shared" si="0"/>
        <v>4.4999999999999998E-2</v>
      </c>
      <c r="V30" s="52">
        <f t="shared" si="1"/>
        <v>0.60278530990495882</v>
      </c>
      <c r="W30" s="52">
        <f t="shared" si="2"/>
        <v>0.60212235422103244</v>
      </c>
      <c r="X30" s="53">
        <f t="shared" si="3"/>
        <v>0.60344905907256241</v>
      </c>
      <c r="Y30" s="42"/>
      <c r="Z30" s="1"/>
      <c r="AA30" s="1"/>
      <c r="AB30" s="1"/>
      <c r="AC30" s="1"/>
      <c r="AD30" s="1"/>
      <c r="AE30" s="1"/>
      <c r="AF30" s="1"/>
      <c r="AG30" s="1"/>
      <c r="AH30" s="1"/>
    </row>
    <row r="31" spans="1:37" ht="15.75" x14ac:dyDescent="0.25">
      <c r="A31" s="24"/>
      <c r="B31" s="25"/>
      <c r="C31" s="37">
        <v>12.5</v>
      </c>
      <c r="D31" s="38">
        <v>4.4999999999999998E-2</v>
      </c>
      <c r="E31" s="24"/>
      <c r="F31" s="37">
        <v>12</v>
      </c>
      <c r="G31" s="39">
        <v>1393000</v>
      </c>
      <c r="H31" s="39">
        <v>2089000</v>
      </c>
      <c r="I31" s="39">
        <v>3088000</v>
      </c>
      <c r="J31" s="39">
        <v>6570000</v>
      </c>
      <c r="K31" s="24"/>
      <c r="L31" s="24"/>
      <c r="M31" s="24"/>
      <c r="N31" s="24"/>
      <c r="O31" s="24"/>
      <c r="P31" s="24"/>
      <c r="R31" s="1"/>
      <c r="S31" s="1"/>
      <c r="T31" s="51">
        <f t="shared" si="6"/>
        <v>13</v>
      </c>
      <c r="U31" s="54">
        <f t="shared" si="0"/>
        <v>4.4999999999999998E-2</v>
      </c>
      <c r="V31" s="52">
        <f t="shared" si="1"/>
        <v>0.57682804775594154</v>
      </c>
      <c r="W31" s="52">
        <f t="shared" si="2"/>
        <v>0.57613850753136775</v>
      </c>
      <c r="X31" s="53">
        <f t="shared" si="3"/>
        <v>0.57751847934975831</v>
      </c>
      <c r="Y31" s="42"/>
      <c r="AD31" s="1"/>
      <c r="AE31" s="1"/>
      <c r="AF31" s="1"/>
      <c r="AG31" s="1"/>
      <c r="AH31" s="1"/>
    </row>
    <row r="32" spans="1:37" ht="15.75" x14ac:dyDescent="0.25">
      <c r="A32" s="24"/>
      <c r="B32" s="25"/>
      <c r="C32" s="37">
        <v>13.5</v>
      </c>
      <c r="D32" s="38">
        <v>4.5999999999999999E-2</v>
      </c>
      <c r="E32" s="24"/>
      <c r="F32" s="37">
        <v>13</v>
      </c>
      <c r="G32" s="39">
        <v>1473000</v>
      </c>
      <c r="H32" s="39">
        <v>2209000</v>
      </c>
      <c r="I32" s="39">
        <v>2912000</v>
      </c>
      <c r="J32" s="39">
        <v>6594000</v>
      </c>
      <c r="K32" s="24"/>
      <c r="L32" s="24"/>
      <c r="M32" s="24"/>
      <c r="N32" s="24"/>
      <c r="O32" s="24"/>
      <c r="P32" s="24"/>
      <c r="R32" s="1"/>
      <c r="S32" s="1"/>
      <c r="T32" s="51">
        <f t="shared" si="6"/>
        <v>14</v>
      </c>
      <c r="U32" s="54">
        <f t="shared" si="0"/>
        <v>4.5999999999999999E-2</v>
      </c>
      <c r="V32" s="52">
        <f t="shared" si="1"/>
        <v>0.54490683920063465</v>
      </c>
      <c r="W32" s="52">
        <f t="shared" si="2"/>
        <v>0.5442040527653782</v>
      </c>
      <c r="X32" s="53">
        <f t="shared" si="3"/>
        <v>0.54561060053740562</v>
      </c>
      <c r="Y32" s="42"/>
      <c r="Z32" s="11" t="s">
        <v>44</v>
      </c>
      <c r="AA32" s="12"/>
      <c r="AB32" s="12"/>
      <c r="AC32" s="12"/>
      <c r="AD32" s="1"/>
      <c r="AE32" s="1"/>
      <c r="AF32" s="1"/>
      <c r="AG32" s="1"/>
      <c r="AH32" s="1"/>
    </row>
    <row r="33" spans="1:34" ht="15.75" x14ac:dyDescent="0.25">
      <c r="A33" s="24"/>
      <c r="B33" s="25"/>
      <c r="C33" s="37">
        <v>14.5</v>
      </c>
      <c r="D33" s="38">
        <v>4.7E-2</v>
      </c>
      <c r="E33" s="24"/>
      <c r="F33" s="37">
        <v>14</v>
      </c>
      <c r="G33" s="39">
        <v>1544000</v>
      </c>
      <c r="H33" s="39">
        <v>2317000</v>
      </c>
      <c r="I33" s="39">
        <v>2733000</v>
      </c>
      <c r="J33" s="39">
        <v>6594000</v>
      </c>
      <c r="K33" s="24"/>
      <c r="L33" s="24"/>
      <c r="M33" s="24"/>
      <c r="N33" s="24"/>
      <c r="O33" s="24"/>
      <c r="P33" s="24"/>
      <c r="R33" s="1"/>
      <c r="S33" s="1"/>
      <c r="T33" s="51">
        <f t="shared" si="6"/>
        <v>15</v>
      </c>
      <c r="U33" s="54">
        <f t="shared" si="0"/>
        <v>4.7E-2</v>
      </c>
      <c r="V33" s="52">
        <f t="shared" si="1"/>
        <v>0.51377517477259615</v>
      </c>
      <c r="W33" s="52">
        <f t="shared" si="2"/>
        <v>0.51306416917978304</v>
      </c>
      <c r="X33" s="53">
        <f t="shared" si="3"/>
        <v>0.51448723373201988</v>
      </c>
      <c r="Y33" s="42"/>
      <c r="Z33" s="1" t="s">
        <v>48</v>
      </c>
      <c r="AB33" s="1"/>
      <c r="AC33" s="70" t="s">
        <v>49</v>
      </c>
      <c r="AD33" s="13"/>
      <c r="AE33" s="6"/>
      <c r="AF33" s="3"/>
      <c r="AG33" s="1"/>
      <c r="AH33" s="1"/>
    </row>
    <row r="34" spans="1:34" ht="15.75" x14ac:dyDescent="0.25">
      <c r="A34" s="24"/>
      <c r="B34" s="25"/>
      <c r="C34" s="37">
        <v>15.5</v>
      </c>
      <c r="D34" s="38">
        <v>4.7E-2</v>
      </c>
      <c r="E34" s="24"/>
      <c r="F34" s="37">
        <v>15</v>
      </c>
      <c r="G34" s="39">
        <v>1608000</v>
      </c>
      <c r="H34" s="39">
        <v>2411000</v>
      </c>
      <c r="I34" s="39">
        <v>2551000</v>
      </c>
      <c r="J34" s="39">
        <v>6570000</v>
      </c>
      <c r="K34" s="24"/>
      <c r="L34" s="24"/>
      <c r="M34" s="24"/>
      <c r="N34" s="24"/>
      <c r="O34" s="24"/>
      <c r="P34" s="24"/>
      <c r="R34" s="1"/>
      <c r="S34" s="1"/>
      <c r="T34" s="51">
        <f t="shared" si="6"/>
        <v>16</v>
      </c>
      <c r="U34" s="54">
        <f t="shared" si="0"/>
        <v>4.7E-2</v>
      </c>
      <c r="V34" s="52">
        <f t="shared" si="1"/>
        <v>0.49071172375606137</v>
      </c>
      <c r="W34" s="52">
        <f t="shared" si="2"/>
        <v>0.48998583629050058</v>
      </c>
      <c r="X34" s="53">
        <f t="shared" si="3"/>
        <v>0.4914387560722322</v>
      </c>
      <c r="Y34" s="42"/>
      <c r="Z34" s="1"/>
      <c r="AA34" s="1" t="s">
        <v>19</v>
      </c>
      <c r="AB34" s="2"/>
      <c r="AC34" s="10">
        <f>(1+AC26)^1*AE19</f>
        <v>112197857.32391238</v>
      </c>
      <c r="AD34" s="1"/>
      <c r="AE34" s="46"/>
      <c r="AF34" s="1"/>
      <c r="AG34" s="1"/>
      <c r="AH34" s="1"/>
    </row>
    <row r="35" spans="1:34" ht="15.75" x14ac:dyDescent="0.25">
      <c r="A35" s="24"/>
      <c r="B35" s="25"/>
      <c r="C35" s="37">
        <v>16.5</v>
      </c>
      <c r="D35" s="38">
        <v>4.7E-2</v>
      </c>
      <c r="E35" s="24"/>
      <c r="F35" s="37">
        <v>16</v>
      </c>
      <c r="G35" s="39">
        <v>1662000</v>
      </c>
      <c r="H35" s="39">
        <v>2492000</v>
      </c>
      <c r="I35" s="39">
        <v>2369000</v>
      </c>
      <c r="J35" s="39">
        <v>6523000</v>
      </c>
      <c r="K35" s="24"/>
      <c r="L35" s="24"/>
      <c r="M35" s="24"/>
      <c r="N35" s="24"/>
      <c r="O35" s="24"/>
      <c r="P35" s="24"/>
      <c r="R35" s="1"/>
      <c r="S35" s="1"/>
      <c r="T35" s="51">
        <f t="shared" si="6"/>
        <v>17</v>
      </c>
      <c r="U35" s="54">
        <f t="shared" si="0"/>
        <v>4.7E-2</v>
      </c>
      <c r="V35" s="52">
        <f t="shared" si="1"/>
        <v>0.46868359480044069</v>
      </c>
      <c r="W35" s="52">
        <f t="shared" si="2"/>
        <v>0.46794559859660068</v>
      </c>
      <c r="X35" s="53">
        <f t="shared" si="3"/>
        <v>0.4694228255537608</v>
      </c>
      <c r="Y35" s="42"/>
      <c r="Z35" s="2"/>
      <c r="AA35" s="1"/>
      <c r="AB35" s="2"/>
      <c r="AC35" s="70" t="s">
        <v>50</v>
      </c>
      <c r="AD35" s="13"/>
      <c r="AE35" s="6"/>
      <c r="AF35" s="3"/>
      <c r="AG35" s="1"/>
      <c r="AH35" s="1"/>
    </row>
    <row r="36" spans="1:34" ht="15.75" x14ac:dyDescent="0.25">
      <c r="A36" s="24"/>
      <c r="B36" s="25"/>
      <c r="C36" s="37">
        <v>17.5</v>
      </c>
      <c r="D36" s="38">
        <v>4.8000000000000001E-2</v>
      </c>
      <c r="E36" s="24"/>
      <c r="F36" s="37">
        <v>17</v>
      </c>
      <c r="G36" s="39">
        <v>1706000</v>
      </c>
      <c r="H36" s="39">
        <v>2559000</v>
      </c>
      <c r="I36" s="39">
        <v>2188000</v>
      </c>
      <c r="J36" s="39">
        <v>6453000</v>
      </c>
      <c r="K36" s="24"/>
      <c r="L36" s="24"/>
      <c r="M36" s="24"/>
      <c r="N36" s="24"/>
      <c r="O36" s="24"/>
      <c r="P36" s="24"/>
      <c r="R36" s="1"/>
      <c r="S36" s="1"/>
      <c r="T36" s="51">
        <f t="shared" si="6"/>
        <v>18</v>
      </c>
      <c r="U36" s="54">
        <f t="shared" si="0"/>
        <v>4.8000000000000001E-2</v>
      </c>
      <c r="V36" s="52">
        <f t="shared" si="1"/>
        <v>0.44022789048519939</v>
      </c>
      <c r="W36" s="52">
        <f t="shared" si="2"/>
        <v>0.43949342555197246</v>
      </c>
      <c r="X36" s="53">
        <f t="shared" si="3"/>
        <v>0.44096365309031654</v>
      </c>
      <c r="Y36" s="42"/>
      <c r="Z36" s="1"/>
      <c r="AA36" s="1" t="s">
        <v>20</v>
      </c>
      <c r="AB36" s="2"/>
      <c r="AC36" s="10">
        <f>(1+AC28)^1*AF19</f>
        <v>57161179.947767034</v>
      </c>
      <c r="AD36" s="1"/>
      <c r="AE36" s="1"/>
      <c r="AF36" s="1"/>
      <c r="AG36" s="1"/>
      <c r="AH36" s="1"/>
    </row>
    <row r="37" spans="1:34" ht="15.75" x14ac:dyDescent="0.25">
      <c r="A37" s="24"/>
      <c r="B37" s="25"/>
      <c r="C37" s="37">
        <v>18.5</v>
      </c>
      <c r="D37" s="38">
        <v>4.8000000000000001E-2</v>
      </c>
      <c r="E37" s="24"/>
      <c r="F37" s="37">
        <v>18</v>
      </c>
      <c r="G37" s="39">
        <v>1740000</v>
      </c>
      <c r="H37" s="39">
        <v>2610000</v>
      </c>
      <c r="I37" s="39">
        <v>2009000</v>
      </c>
      <c r="J37" s="39">
        <v>6359000</v>
      </c>
      <c r="K37" s="24"/>
      <c r="L37" s="24"/>
      <c r="M37" s="24"/>
      <c r="N37" s="24"/>
      <c r="O37" s="24"/>
      <c r="P37" s="24"/>
      <c r="R37" s="1"/>
      <c r="S37" s="1"/>
      <c r="T37" s="51">
        <f t="shared" si="6"/>
        <v>19</v>
      </c>
      <c r="U37" s="54">
        <f t="shared" si="0"/>
        <v>4.8000000000000001E-2</v>
      </c>
      <c r="V37" s="52">
        <f t="shared" si="1"/>
        <v>0.42006478099732775</v>
      </c>
      <c r="W37" s="52">
        <f t="shared" si="2"/>
        <v>0.41932394385265953</v>
      </c>
      <c r="X37" s="53">
        <f t="shared" si="3"/>
        <v>0.4208069978913222</v>
      </c>
      <c r="Y37" s="42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x14ac:dyDescent="0.25">
      <c r="A38" s="24"/>
      <c r="B38" s="25"/>
      <c r="C38" s="37">
        <v>19.5</v>
      </c>
      <c r="D38" s="38">
        <v>4.9000000000000002E-2</v>
      </c>
      <c r="E38" s="24"/>
      <c r="F38" s="37">
        <v>19</v>
      </c>
      <c r="G38" s="39">
        <v>1764000</v>
      </c>
      <c r="H38" s="39">
        <v>2646000</v>
      </c>
      <c r="I38" s="39">
        <v>1835000</v>
      </c>
      <c r="J38" s="39">
        <v>6245000</v>
      </c>
      <c r="K38" s="24"/>
      <c r="L38" s="24"/>
      <c r="M38" s="24"/>
      <c r="N38" s="24"/>
      <c r="O38" s="24"/>
      <c r="P38" s="24"/>
      <c r="R38" s="1"/>
      <c r="S38" s="1"/>
      <c r="T38" s="51">
        <f t="shared" si="6"/>
        <v>20</v>
      </c>
      <c r="U38" s="54">
        <f t="shared" si="0"/>
        <v>4.9000000000000002E-2</v>
      </c>
      <c r="V38" s="52">
        <f t="shared" si="1"/>
        <v>0.39343951879883354</v>
      </c>
      <c r="W38" s="52">
        <f t="shared" si="2"/>
        <v>0.39270886301298374</v>
      </c>
      <c r="X38" s="53">
        <f t="shared" si="3"/>
        <v>0.39417160385915018</v>
      </c>
      <c r="Y38" s="42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x14ac:dyDescent="0.25">
      <c r="A39" s="24"/>
      <c r="B39" s="25"/>
      <c r="C39" s="37">
        <v>20.5</v>
      </c>
      <c r="D39" s="38">
        <v>4.9000000000000002E-2</v>
      </c>
      <c r="E39" s="24"/>
      <c r="F39" s="37">
        <v>20</v>
      </c>
      <c r="G39" s="39">
        <v>1778000</v>
      </c>
      <c r="H39" s="39">
        <v>2666000</v>
      </c>
      <c r="I39" s="39">
        <v>1666000</v>
      </c>
      <c r="J39" s="39">
        <v>6110000</v>
      </c>
      <c r="K39" s="24"/>
      <c r="L39" s="24"/>
      <c r="M39" s="24"/>
      <c r="N39" s="24"/>
      <c r="O39" s="24"/>
      <c r="P39" s="24"/>
      <c r="R39" s="1"/>
      <c r="S39" s="1"/>
      <c r="T39" s="51">
        <f t="shared" si="6"/>
        <v>21</v>
      </c>
      <c r="U39" s="54">
        <f t="shared" si="0"/>
        <v>4.9000000000000002E-2</v>
      </c>
      <c r="V39" s="52">
        <f t="shared" si="1"/>
        <v>0.37506150505131891</v>
      </c>
      <c r="W39" s="52">
        <f t="shared" si="2"/>
        <v>0.37432929464587145</v>
      </c>
      <c r="X39" s="53">
        <f t="shared" si="3"/>
        <v>0.37579521771298519</v>
      </c>
      <c r="Y39" s="42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x14ac:dyDescent="0.25">
      <c r="A40" s="24"/>
      <c r="B40" s="25"/>
      <c r="C40" s="37">
        <v>21.5</v>
      </c>
      <c r="D40" s="38">
        <v>0.05</v>
      </c>
      <c r="E40" s="24"/>
      <c r="F40" s="37">
        <v>21</v>
      </c>
      <c r="G40" s="39">
        <v>1781000</v>
      </c>
      <c r="H40" s="39">
        <v>2672000</v>
      </c>
      <c r="I40" s="39">
        <v>1502000</v>
      </c>
      <c r="J40" s="39">
        <v>5955000</v>
      </c>
      <c r="K40" s="24"/>
      <c r="L40" s="24"/>
      <c r="M40" s="24"/>
      <c r="N40" s="24"/>
      <c r="O40" s="24"/>
      <c r="P40" s="24"/>
      <c r="R40" s="1"/>
      <c r="S40" s="1"/>
      <c r="T40" s="51">
        <f t="shared" si="6"/>
        <v>22</v>
      </c>
      <c r="U40" s="54">
        <f t="shared" si="0"/>
        <v>0.05</v>
      </c>
      <c r="V40" s="52">
        <f t="shared" si="1"/>
        <v>0.35029187983742477</v>
      </c>
      <c r="W40" s="52">
        <f t="shared" si="2"/>
        <v>0.34957538343654571</v>
      </c>
      <c r="X40" s="53">
        <f t="shared" si="3"/>
        <v>0.35100991323395569</v>
      </c>
      <c r="Y40" s="42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x14ac:dyDescent="0.25">
      <c r="A41" s="24"/>
      <c r="B41" s="25"/>
      <c r="C41" s="37">
        <v>22.5</v>
      </c>
      <c r="D41" s="38">
        <v>0.05</v>
      </c>
      <c r="E41" s="24"/>
      <c r="F41" s="37">
        <v>22</v>
      </c>
      <c r="G41" s="39">
        <v>1775000</v>
      </c>
      <c r="H41" s="39">
        <v>2662000</v>
      </c>
      <c r="I41" s="39">
        <v>1346000</v>
      </c>
      <c r="J41" s="39">
        <v>5783000</v>
      </c>
      <c r="K41" s="24"/>
      <c r="L41" s="24"/>
      <c r="M41" s="24"/>
      <c r="N41" s="24"/>
      <c r="O41" s="24"/>
      <c r="P41" s="24"/>
      <c r="R41" s="1"/>
      <c r="S41" s="1"/>
      <c r="T41" s="51">
        <f t="shared" si="6"/>
        <v>23</v>
      </c>
      <c r="U41" s="54">
        <f t="shared" si="0"/>
        <v>0.05</v>
      </c>
      <c r="V41" s="52">
        <f t="shared" si="1"/>
        <v>0.33361131413088069</v>
      </c>
      <c r="W41" s="52">
        <f t="shared" si="2"/>
        <v>0.33289723210793798</v>
      </c>
      <c r="X41" s="53">
        <f t="shared" si="3"/>
        <v>0.33432699612720795</v>
      </c>
      <c r="Y41" s="42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x14ac:dyDescent="0.25">
      <c r="A42" s="24"/>
      <c r="B42" s="25"/>
      <c r="C42" s="37">
        <v>23.5</v>
      </c>
      <c r="D42" s="38">
        <v>5.0999999999999997E-2</v>
      </c>
      <c r="E42" s="24"/>
      <c r="F42" s="37">
        <v>23</v>
      </c>
      <c r="G42" s="39">
        <v>1759000</v>
      </c>
      <c r="H42" s="39">
        <v>2639000</v>
      </c>
      <c r="I42" s="39">
        <v>1198000</v>
      </c>
      <c r="J42" s="39">
        <v>5596000</v>
      </c>
      <c r="K42" s="24"/>
      <c r="L42" s="24"/>
      <c r="M42" s="24"/>
      <c r="N42" s="24"/>
      <c r="O42" s="24"/>
      <c r="P42" s="24"/>
      <c r="R42" s="1"/>
      <c r="S42" s="1"/>
      <c r="T42" s="51">
        <f t="shared" si="6"/>
        <v>24</v>
      </c>
      <c r="U42" s="54">
        <f t="shared" si="0"/>
        <v>5.0999999999999997E-2</v>
      </c>
      <c r="V42" s="52">
        <f t="shared" si="1"/>
        <v>0.31069636578044507</v>
      </c>
      <c r="W42" s="52">
        <f t="shared" si="2"/>
        <v>0.31000246841409551</v>
      </c>
      <c r="X42" s="53">
        <f t="shared" si="3"/>
        <v>0.3113918825869707</v>
      </c>
      <c r="Y42" s="42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x14ac:dyDescent="0.25">
      <c r="A43" s="24"/>
      <c r="B43" s="25"/>
      <c r="C43" s="37">
        <v>24.5</v>
      </c>
      <c r="D43" s="38">
        <v>5.0999999999999997E-2</v>
      </c>
      <c r="E43" s="24"/>
      <c r="F43" s="37">
        <v>24</v>
      </c>
      <c r="G43" s="39">
        <v>1735000</v>
      </c>
      <c r="H43" s="39">
        <v>2602000</v>
      </c>
      <c r="I43" s="39">
        <v>1058000</v>
      </c>
      <c r="J43" s="39">
        <v>5395000</v>
      </c>
      <c r="K43" s="24"/>
      <c r="L43" s="24"/>
      <c r="M43" s="24"/>
      <c r="N43" s="24"/>
      <c r="O43" s="24"/>
      <c r="P43" s="24"/>
      <c r="R43" s="1"/>
      <c r="S43" s="1"/>
      <c r="T43" s="51">
        <f t="shared" si="6"/>
        <v>25</v>
      </c>
      <c r="U43" s="54">
        <f t="shared" si="0"/>
        <v>5.0999999999999997E-2</v>
      </c>
      <c r="V43" s="52">
        <f t="shared" si="1"/>
        <v>0.29561975811650337</v>
      </c>
      <c r="W43" s="52">
        <f t="shared" si="2"/>
        <v>0.29493147028265199</v>
      </c>
      <c r="X43" s="53">
        <f t="shared" si="3"/>
        <v>0.29630971794363947</v>
      </c>
      <c r="Y43" s="42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x14ac:dyDescent="0.25">
      <c r="A44" s="24"/>
      <c r="B44" s="25"/>
      <c r="C44" s="37">
        <v>25.5</v>
      </c>
      <c r="D44" s="38">
        <v>5.0999999999999997E-2</v>
      </c>
      <c r="E44" s="24"/>
      <c r="F44" s="37">
        <v>25</v>
      </c>
      <c r="G44" s="39">
        <v>1702000</v>
      </c>
      <c r="H44" s="39">
        <v>2553000</v>
      </c>
      <c r="I44" s="39">
        <v>926000</v>
      </c>
      <c r="J44" s="39">
        <v>5181000</v>
      </c>
      <c r="K44" s="24"/>
      <c r="L44" s="24"/>
      <c r="M44" s="24"/>
      <c r="N44" s="24"/>
      <c r="O44" s="24"/>
      <c r="P44" s="24"/>
      <c r="R44" s="1"/>
      <c r="S44" s="1"/>
      <c r="T44" s="51">
        <f t="shared" si="6"/>
        <v>26</v>
      </c>
      <c r="U44" s="54">
        <f t="shared" si="0"/>
        <v>5.0999999999999997E-2</v>
      </c>
      <c r="V44" s="52">
        <f t="shared" si="1"/>
        <v>0.28127474606708225</v>
      </c>
      <c r="W44" s="52">
        <f t="shared" si="2"/>
        <v>0.28059315981605176</v>
      </c>
      <c r="X44" s="53">
        <f t="shared" si="3"/>
        <v>0.28195805304371446</v>
      </c>
      <c r="Y44" s="42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x14ac:dyDescent="0.25">
      <c r="A45" s="24"/>
      <c r="B45" s="25"/>
      <c r="C45" s="37">
        <v>26.5</v>
      </c>
      <c r="D45" s="38">
        <v>5.1999999999999998E-2</v>
      </c>
      <c r="E45" s="24"/>
      <c r="F45" s="37">
        <v>26</v>
      </c>
      <c r="G45" s="39">
        <v>1662000</v>
      </c>
      <c r="H45" s="39">
        <v>2492000</v>
      </c>
      <c r="I45" s="39">
        <v>803000</v>
      </c>
      <c r="J45" s="39">
        <v>4957000</v>
      </c>
      <c r="K45" s="24"/>
      <c r="L45" s="24"/>
      <c r="M45" s="24"/>
      <c r="N45" s="24"/>
      <c r="O45" s="24"/>
      <c r="P45" s="24"/>
      <c r="R45" s="1"/>
      <c r="S45" s="1"/>
      <c r="T45" s="51">
        <f t="shared" si="6"/>
        <v>27</v>
      </c>
      <c r="U45" s="54">
        <f t="shared" si="0"/>
        <v>5.1999999999999998E-2</v>
      </c>
      <c r="V45" s="52">
        <f t="shared" si="1"/>
        <v>0.26096537863627944</v>
      </c>
      <c r="W45" s="52">
        <f t="shared" si="2"/>
        <v>0.26030886230665751</v>
      </c>
      <c r="X45" s="53">
        <f t="shared" si="3"/>
        <v>0.26162361338961793</v>
      </c>
      <c r="Y45" s="42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x14ac:dyDescent="0.25">
      <c r="A46" s="24"/>
      <c r="B46" s="25"/>
      <c r="C46" s="37">
        <v>27.5</v>
      </c>
      <c r="D46" s="38">
        <v>5.1999999999999998E-2</v>
      </c>
      <c r="E46" s="24"/>
      <c r="F46" s="37">
        <v>27</v>
      </c>
      <c r="G46" s="39">
        <v>1614000</v>
      </c>
      <c r="H46" s="39">
        <v>2421000</v>
      </c>
      <c r="I46" s="39">
        <v>689000</v>
      </c>
      <c r="J46" s="39">
        <v>4724000</v>
      </c>
      <c r="K46" s="24"/>
      <c r="L46" s="24"/>
      <c r="M46" s="24"/>
      <c r="N46" s="24"/>
      <c r="O46" s="24"/>
      <c r="P46" s="24"/>
      <c r="R46" s="1"/>
      <c r="S46" s="1"/>
      <c r="T46" s="51">
        <f t="shared" si="6"/>
        <v>28</v>
      </c>
      <c r="U46" s="54">
        <f t="shared" si="0"/>
        <v>5.1999999999999998E-2</v>
      </c>
      <c r="V46" s="52">
        <f t="shared" si="1"/>
        <v>0.24806594927402986</v>
      </c>
      <c r="W46" s="52">
        <f t="shared" si="2"/>
        <v>0.24741836546588494</v>
      </c>
      <c r="X46" s="53">
        <f t="shared" si="3"/>
        <v>0.2487152898465804</v>
      </c>
      <c r="Y46" s="42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x14ac:dyDescent="0.25">
      <c r="A47" s="24"/>
      <c r="B47" s="25"/>
      <c r="C47" s="37">
        <v>28.5</v>
      </c>
      <c r="D47" s="38">
        <v>5.2999999999999999E-2</v>
      </c>
      <c r="E47" s="24"/>
      <c r="F47" s="37">
        <v>28</v>
      </c>
      <c r="G47" s="39">
        <v>1561000</v>
      </c>
      <c r="H47" s="39">
        <v>2341000</v>
      </c>
      <c r="I47" s="39">
        <v>584000</v>
      </c>
      <c r="J47" s="39">
        <v>4486000</v>
      </c>
      <c r="K47" s="24"/>
      <c r="L47" s="24"/>
      <c r="M47" s="24"/>
      <c r="N47" s="24"/>
      <c r="O47" s="24"/>
      <c r="P47" s="24"/>
      <c r="R47" s="1"/>
      <c r="S47" s="1"/>
      <c r="T47" s="51">
        <f t="shared" si="6"/>
        <v>29</v>
      </c>
      <c r="U47" s="54">
        <f t="shared" si="0"/>
        <v>5.2999999999999999E-2</v>
      </c>
      <c r="V47" s="52">
        <f t="shared" si="1"/>
        <v>0.22950461406450778</v>
      </c>
      <c r="W47" s="52">
        <f t="shared" si="2"/>
        <v>0.22888431699548026</v>
      </c>
      <c r="X47" s="53">
        <f t="shared" si="3"/>
        <v>0.23012665134437052</v>
      </c>
      <c r="Y47" s="42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x14ac:dyDescent="0.25">
      <c r="A48" s="24"/>
      <c r="B48" s="25"/>
      <c r="C48" s="37" t="s">
        <v>1</v>
      </c>
      <c r="D48" s="38">
        <v>5.5E-2</v>
      </c>
      <c r="E48" s="24"/>
      <c r="F48" s="37">
        <v>29</v>
      </c>
      <c r="G48" s="39">
        <v>1502000</v>
      </c>
      <c r="H48" s="39">
        <v>2252000</v>
      </c>
      <c r="I48" s="39">
        <v>489000</v>
      </c>
      <c r="J48" s="39">
        <v>4243000</v>
      </c>
      <c r="K48" s="24"/>
      <c r="L48" s="24"/>
      <c r="M48" s="24"/>
      <c r="N48" s="24"/>
      <c r="O48" s="24"/>
      <c r="P48" s="24"/>
      <c r="R48" s="1"/>
      <c r="S48" s="1"/>
      <c r="T48" s="51">
        <f t="shared" si="6"/>
        <v>30</v>
      </c>
      <c r="U48" s="54">
        <f t="shared" si="0"/>
        <v>5.5E-2</v>
      </c>
      <c r="V48" s="52">
        <f t="shared" si="1"/>
        <v>0.20608787481537888</v>
      </c>
      <c r="W48" s="52">
        <f t="shared" si="2"/>
        <v>0.20551244230254145</v>
      </c>
      <c r="X48" s="53">
        <f t="shared" si="3"/>
        <v>0.20666497330793368</v>
      </c>
      <c r="Y48" s="42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x14ac:dyDescent="0.25">
      <c r="A49" s="24"/>
      <c r="B49" s="25"/>
      <c r="C49" s="24"/>
      <c r="D49" s="25"/>
      <c r="E49" s="24"/>
      <c r="F49" s="37">
        <v>30</v>
      </c>
      <c r="G49" s="39">
        <v>1438000</v>
      </c>
      <c r="H49" s="39">
        <v>2157000</v>
      </c>
      <c r="I49" s="39">
        <v>404000</v>
      </c>
      <c r="J49" s="39">
        <v>3999000</v>
      </c>
      <c r="K49" s="24"/>
      <c r="L49" s="24"/>
      <c r="M49" s="24"/>
      <c r="N49" s="24"/>
      <c r="O49" s="24"/>
      <c r="P49" s="24"/>
      <c r="R49" s="1"/>
      <c r="S49" s="1"/>
      <c r="T49" s="51">
        <f t="shared" si="6"/>
        <v>31</v>
      </c>
      <c r="U49" s="55">
        <f>U48</f>
        <v>5.5E-2</v>
      </c>
      <c r="V49" s="52">
        <f t="shared" si="1"/>
        <v>0.19534395717097525</v>
      </c>
      <c r="W49" s="52">
        <f t="shared" si="2"/>
        <v>0.19478006094449957</v>
      </c>
      <c r="X49" s="53">
        <f t="shared" si="3"/>
        <v>0.19590953958473192</v>
      </c>
      <c r="Y49" s="42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x14ac:dyDescent="0.25">
      <c r="A50" s="24"/>
      <c r="B50" s="25"/>
      <c r="C50" s="24"/>
      <c r="D50" s="25"/>
      <c r="E50" s="24"/>
      <c r="F50" s="37">
        <v>31</v>
      </c>
      <c r="G50" s="39">
        <v>1370000</v>
      </c>
      <c r="H50" s="39">
        <v>2055000</v>
      </c>
      <c r="I50" s="39">
        <v>329000</v>
      </c>
      <c r="J50" s="39">
        <v>3754000</v>
      </c>
      <c r="K50" s="24"/>
      <c r="L50" s="24"/>
      <c r="M50" s="24"/>
      <c r="N50" s="24"/>
      <c r="O50" s="24"/>
      <c r="P50" s="24"/>
      <c r="R50" s="1"/>
      <c r="S50" s="1"/>
      <c r="T50" s="51">
        <f t="shared" si="6"/>
        <v>32</v>
      </c>
      <c r="U50" s="55">
        <f>U49</f>
        <v>5.5E-2</v>
      </c>
      <c r="V50" s="52">
        <f t="shared" si="1"/>
        <v>0.18516014897722774</v>
      </c>
      <c r="W50" s="52">
        <f t="shared" si="2"/>
        <v>0.18460815178134735</v>
      </c>
      <c r="X50" s="53">
        <f t="shared" si="3"/>
        <v>0.18571384926033929</v>
      </c>
      <c r="Y50" s="42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x14ac:dyDescent="0.25">
      <c r="A51" s="24"/>
      <c r="B51" s="25"/>
      <c r="C51" s="24"/>
      <c r="D51" s="25"/>
      <c r="E51" s="24"/>
      <c r="F51" s="37">
        <v>32</v>
      </c>
      <c r="G51" s="39">
        <v>1299000</v>
      </c>
      <c r="H51" s="39">
        <v>1948000</v>
      </c>
      <c r="I51" s="39">
        <v>264000</v>
      </c>
      <c r="J51" s="39">
        <v>3511000</v>
      </c>
      <c r="K51" s="24"/>
      <c r="L51" s="24"/>
      <c r="M51" s="24"/>
      <c r="N51" s="24"/>
      <c r="O51" s="24"/>
      <c r="P51" s="24"/>
      <c r="R51" s="1"/>
      <c r="S51" s="1"/>
      <c r="T51" s="51">
        <f t="shared" si="6"/>
        <v>33</v>
      </c>
      <c r="U51" s="55">
        <f t="shared" ref="U51:U98" si="7">U50</f>
        <v>5.5E-2</v>
      </c>
      <c r="V51" s="52">
        <f t="shared" si="1"/>
        <v>0.17550725021538174</v>
      </c>
      <c r="W51" s="52">
        <f t="shared" si="2"/>
        <v>0.17496744553250623</v>
      </c>
      <c r="X51" s="53">
        <f t="shared" si="3"/>
        <v>0.17604877169432107</v>
      </c>
      <c r="Y51" s="42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x14ac:dyDescent="0.25">
      <c r="A52" s="24"/>
      <c r="B52" s="25"/>
      <c r="C52" s="24"/>
      <c r="D52" s="25"/>
      <c r="E52" s="24"/>
      <c r="F52" s="37">
        <v>33</v>
      </c>
      <c r="G52" s="39">
        <v>1225000</v>
      </c>
      <c r="H52" s="39">
        <v>1837000</v>
      </c>
      <c r="I52" s="39">
        <v>207000</v>
      </c>
      <c r="J52" s="39">
        <v>3269000</v>
      </c>
      <c r="K52" s="24"/>
      <c r="L52" s="24"/>
      <c r="M52" s="24"/>
      <c r="N52" s="24"/>
      <c r="O52" s="24"/>
      <c r="P52" s="24"/>
      <c r="R52" s="1"/>
      <c r="S52" s="1"/>
      <c r="T52" s="51">
        <f t="shared" si="6"/>
        <v>34</v>
      </c>
      <c r="U52" s="55">
        <f t="shared" si="7"/>
        <v>5.5E-2</v>
      </c>
      <c r="V52" s="52">
        <f t="shared" si="1"/>
        <v>0.16635758314254195</v>
      </c>
      <c r="W52" s="52">
        <f t="shared" si="2"/>
        <v>0.16583020143351934</v>
      </c>
      <c r="X52" s="53">
        <f t="shared" si="3"/>
        <v>0.16688669228772496</v>
      </c>
      <c r="Y52" s="42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x14ac:dyDescent="0.25">
      <c r="A53" s="24"/>
      <c r="B53" s="25"/>
      <c r="C53" s="24"/>
      <c r="D53" s="25"/>
      <c r="E53" s="24"/>
      <c r="F53" s="37">
        <v>34</v>
      </c>
      <c r="G53" s="39">
        <v>1150000</v>
      </c>
      <c r="H53" s="39">
        <v>1724000</v>
      </c>
      <c r="I53" s="39">
        <v>160000</v>
      </c>
      <c r="J53" s="39">
        <v>3034000</v>
      </c>
      <c r="K53" s="24"/>
      <c r="L53" s="24"/>
      <c r="M53" s="24"/>
      <c r="N53" s="24"/>
      <c r="O53" s="24"/>
      <c r="P53" s="24"/>
      <c r="R53" s="1"/>
      <c r="S53" s="1"/>
      <c r="T53" s="51">
        <f t="shared" si="6"/>
        <v>35</v>
      </c>
      <c r="U53" s="55">
        <f t="shared" si="7"/>
        <v>5.5E-2</v>
      </c>
      <c r="V53" s="52">
        <f t="shared" si="1"/>
        <v>0.15768491293131937</v>
      </c>
      <c r="W53" s="52">
        <f t="shared" si="2"/>
        <v>0.15717012741305975</v>
      </c>
      <c r="X53" s="53">
        <f t="shared" si="3"/>
        <v>0.15820143358396532</v>
      </c>
      <c r="Y53" s="42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x14ac:dyDescent="0.25">
      <c r="A54" s="24"/>
      <c r="B54" s="25"/>
      <c r="C54" s="24"/>
      <c r="D54" s="25"/>
      <c r="E54" s="24"/>
      <c r="F54" s="37">
        <v>35</v>
      </c>
      <c r="G54" s="39">
        <v>1073000</v>
      </c>
      <c r="H54" s="39">
        <v>1610000</v>
      </c>
      <c r="I54" s="39">
        <v>121000</v>
      </c>
      <c r="J54" s="39">
        <v>2804000</v>
      </c>
      <c r="K54" s="24"/>
      <c r="L54" s="24"/>
      <c r="M54" s="24"/>
      <c r="N54" s="24"/>
      <c r="O54" s="24"/>
      <c r="P54" s="24"/>
      <c r="R54" s="1"/>
      <c r="S54" s="1"/>
      <c r="T54" s="51">
        <f t="shared" si="6"/>
        <v>36</v>
      </c>
      <c r="U54" s="55">
        <f t="shared" si="7"/>
        <v>5.5E-2</v>
      </c>
      <c r="V54" s="52">
        <f t="shared" si="1"/>
        <v>0.14946437244674826</v>
      </c>
      <c r="W54" s="52">
        <f t="shared" si="2"/>
        <v>0.14896230443849851</v>
      </c>
      <c r="X54" s="53">
        <f t="shared" si="3"/>
        <v>0.14996818047584159</v>
      </c>
      <c r="Y54" s="42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x14ac:dyDescent="0.25">
      <c r="A55" s="24"/>
      <c r="B55" s="25"/>
      <c r="C55" s="24"/>
      <c r="D55" s="25"/>
      <c r="E55" s="24"/>
      <c r="F55" s="37">
        <v>36</v>
      </c>
      <c r="G55" s="39">
        <v>997000</v>
      </c>
      <c r="H55" s="39">
        <v>1496000</v>
      </c>
      <c r="I55" s="39">
        <v>89000</v>
      </c>
      <c r="J55" s="39">
        <v>2582000</v>
      </c>
      <c r="K55" s="24"/>
      <c r="L55" s="24"/>
      <c r="M55" s="24"/>
      <c r="N55" s="24"/>
      <c r="O55" s="24"/>
      <c r="P55" s="24"/>
      <c r="R55" s="1"/>
      <c r="S55" s="1"/>
      <c r="T55" s="51">
        <f t="shared" si="6"/>
        <v>37</v>
      </c>
      <c r="U55" s="55">
        <f t="shared" si="7"/>
        <v>5.5E-2</v>
      </c>
      <c r="V55" s="52">
        <f t="shared" si="1"/>
        <v>0.14167239094478509</v>
      </c>
      <c r="W55" s="52">
        <f t="shared" si="2"/>
        <v>0.14118311481233867</v>
      </c>
      <c r="X55" s="53">
        <f t="shared" si="3"/>
        <v>0.14216340930499727</v>
      </c>
      <c r="Y55" s="42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x14ac:dyDescent="0.25">
      <c r="A56" s="24"/>
      <c r="B56" s="25"/>
      <c r="C56" s="24"/>
      <c r="D56" s="25"/>
      <c r="E56" s="24"/>
      <c r="F56" s="37">
        <v>37</v>
      </c>
      <c r="G56" s="39">
        <v>921000</v>
      </c>
      <c r="H56" s="39">
        <v>1382000</v>
      </c>
      <c r="I56" s="39">
        <v>64000</v>
      </c>
      <c r="J56" s="39">
        <v>2367000</v>
      </c>
      <c r="K56" s="24"/>
      <c r="L56" s="24"/>
      <c r="M56" s="24"/>
      <c r="N56" s="24"/>
      <c r="O56" s="24"/>
      <c r="P56" s="24"/>
      <c r="R56" s="1"/>
      <c r="S56" s="1"/>
      <c r="T56" s="51">
        <f t="shared" si="6"/>
        <v>38</v>
      </c>
      <c r="U56" s="55">
        <f t="shared" si="7"/>
        <v>5.5E-2</v>
      </c>
      <c r="V56" s="52">
        <f t="shared" si="1"/>
        <v>0.13428662648794795</v>
      </c>
      <c r="W56" s="52">
        <f t="shared" si="2"/>
        <v>0.1338101742131918</v>
      </c>
      <c r="X56" s="53">
        <f t="shared" si="3"/>
        <v>0.13476482065124396</v>
      </c>
      <c r="Y56" s="42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x14ac:dyDescent="0.25">
      <c r="A57" s="24"/>
      <c r="B57" s="25"/>
      <c r="C57" s="24"/>
      <c r="D57" s="25"/>
      <c r="E57" s="24"/>
      <c r="F57" s="37">
        <v>38</v>
      </c>
      <c r="G57" s="39">
        <v>847000</v>
      </c>
      <c r="H57" s="39">
        <v>1271000</v>
      </c>
      <c r="I57" s="39">
        <v>45000</v>
      </c>
      <c r="J57" s="39">
        <v>2163000</v>
      </c>
      <c r="K57" s="24"/>
      <c r="L57" s="24"/>
      <c r="M57" s="24"/>
      <c r="N57" s="24"/>
      <c r="O57" s="24"/>
      <c r="P57" s="24"/>
      <c r="R57" s="1"/>
      <c r="S57" s="1"/>
      <c r="T57" s="51">
        <f t="shared" si="6"/>
        <v>39</v>
      </c>
      <c r="U57" s="55">
        <f t="shared" si="7"/>
        <v>5.5E-2</v>
      </c>
      <c r="V57" s="52">
        <f t="shared" si="1"/>
        <v>0.12728590188431085</v>
      </c>
      <c r="W57" s="52">
        <f t="shared" si="2"/>
        <v>0.12682226728574716</v>
      </c>
      <c r="X57" s="53">
        <f t="shared" si="3"/>
        <v>0.12775127561972127</v>
      </c>
      <c r="Y57" s="42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x14ac:dyDescent="0.25">
      <c r="A58" s="24"/>
      <c r="B58" s="25"/>
      <c r="C58" s="24"/>
      <c r="D58" s="25"/>
      <c r="E58" s="24"/>
      <c r="F58" s="37">
        <v>39</v>
      </c>
      <c r="G58" s="39">
        <v>775000</v>
      </c>
      <c r="H58" s="39">
        <v>1162000</v>
      </c>
      <c r="I58" s="39">
        <v>31000</v>
      </c>
      <c r="J58" s="39">
        <v>1968000</v>
      </c>
      <c r="K58" s="24"/>
      <c r="L58" s="24"/>
      <c r="M58" s="24"/>
      <c r="N58" s="24"/>
      <c r="O58" s="24"/>
      <c r="P58" s="24"/>
      <c r="R58" s="1"/>
      <c r="S58" s="1"/>
      <c r="T58" s="51">
        <f t="shared" si="6"/>
        <v>40</v>
      </c>
      <c r="U58" s="55">
        <f t="shared" si="7"/>
        <v>5.5E-2</v>
      </c>
      <c r="V58" s="52">
        <f t="shared" si="1"/>
        <v>0.12065014396617144</v>
      </c>
      <c r="W58" s="52">
        <f t="shared" si="2"/>
        <v>0.12019928659439595</v>
      </c>
      <c r="X58" s="53">
        <f t="shared" si="3"/>
        <v>0.12110273544385369</v>
      </c>
      <c r="Y58" s="42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x14ac:dyDescent="0.25">
      <c r="A59" s="24"/>
      <c r="B59" s="25"/>
      <c r="C59" s="24"/>
      <c r="D59" s="25"/>
      <c r="E59" s="24"/>
      <c r="F59" s="37">
        <v>40</v>
      </c>
      <c r="G59" s="39">
        <v>705000</v>
      </c>
      <c r="H59" s="39">
        <v>1058000</v>
      </c>
      <c r="I59" s="39">
        <v>21000</v>
      </c>
      <c r="J59" s="39">
        <v>1784000</v>
      </c>
      <c r="K59" s="24"/>
      <c r="L59" s="24"/>
      <c r="M59" s="24"/>
      <c r="N59" s="24"/>
      <c r="O59" s="24"/>
      <c r="P59" s="24"/>
      <c r="R59" s="1"/>
      <c r="S59" s="1"/>
      <c r="T59" s="51">
        <f t="shared" si="6"/>
        <v>41</v>
      </c>
      <c r="U59" s="55">
        <f t="shared" si="7"/>
        <v>5.5E-2</v>
      </c>
      <c r="V59" s="52">
        <f t="shared" si="1"/>
        <v>0.11436032603428575</v>
      </c>
      <c r="W59" s="52">
        <f t="shared" si="2"/>
        <v>0.11392217476485254</v>
      </c>
      <c r="X59" s="53">
        <f t="shared" si="3"/>
        <v>0.11480020423154209</v>
      </c>
      <c r="Y59" s="42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x14ac:dyDescent="0.25">
      <c r="A60" s="24"/>
      <c r="B60" s="25"/>
      <c r="C60" s="24"/>
      <c r="D60" s="25"/>
      <c r="E60" s="24"/>
      <c r="F60" s="37">
        <v>41</v>
      </c>
      <c r="G60" s="39">
        <v>639000</v>
      </c>
      <c r="H60" s="39">
        <v>958000</v>
      </c>
      <c r="I60" s="39">
        <v>13000</v>
      </c>
      <c r="J60" s="39">
        <v>1610000</v>
      </c>
      <c r="K60" s="24"/>
      <c r="L60" s="24"/>
      <c r="M60" s="24"/>
      <c r="N60" s="24"/>
      <c r="O60" s="24"/>
      <c r="P60" s="24"/>
      <c r="R60" s="1"/>
      <c r="S60" s="1"/>
      <c r="T60" s="51">
        <f t="shared" si="6"/>
        <v>42</v>
      </c>
      <c r="U60" s="55">
        <f t="shared" si="7"/>
        <v>5.5E-2</v>
      </c>
      <c r="V60" s="52">
        <f t="shared" si="1"/>
        <v>0.10839841330264051</v>
      </c>
      <c r="W60" s="52">
        <f t="shared" si="2"/>
        <v>0.10797286964728706</v>
      </c>
      <c r="X60" s="53">
        <f t="shared" si="3"/>
        <v>0.10882567469100587</v>
      </c>
      <c r="Y60" s="42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x14ac:dyDescent="0.25">
      <c r="A61" s="24"/>
      <c r="B61" s="25"/>
      <c r="C61" s="24"/>
      <c r="D61" s="25"/>
      <c r="E61" s="24"/>
      <c r="F61" s="37">
        <v>42</v>
      </c>
      <c r="G61" s="39">
        <v>576000</v>
      </c>
      <c r="H61" s="39">
        <v>864000</v>
      </c>
      <c r="I61" s="39">
        <v>8000</v>
      </c>
      <c r="J61" s="39">
        <v>1448000</v>
      </c>
      <c r="K61" s="24"/>
      <c r="L61" s="24"/>
      <c r="M61" s="24"/>
      <c r="N61" s="24"/>
      <c r="O61" s="24"/>
      <c r="P61" s="24"/>
      <c r="R61" s="1"/>
      <c r="S61" s="1"/>
      <c r="T61" s="51">
        <f t="shared" si="6"/>
        <v>43</v>
      </c>
      <c r="U61" s="55">
        <f t="shared" si="7"/>
        <v>5.5E-2</v>
      </c>
      <c r="V61" s="52">
        <f t="shared" si="1"/>
        <v>0.10274731118733697</v>
      </c>
      <c r="W61" s="52">
        <f t="shared" si="2"/>
        <v>0.10233425234317794</v>
      </c>
      <c r="X61" s="53">
        <f t="shared" si="3"/>
        <v>0.10316207668120755</v>
      </c>
      <c r="Y61" s="42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x14ac:dyDescent="0.25">
      <c r="A62" s="24"/>
      <c r="B62" s="25"/>
      <c r="C62" s="24"/>
      <c r="D62" s="25"/>
      <c r="E62" s="24"/>
      <c r="F62" s="37">
        <v>43</v>
      </c>
      <c r="G62" s="39">
        <v>517000</v>
      </c>
      <c r="H62" s="39">
        <v>775000</v>
      </c>
      <c r="I62" s="39">
        <v>5000</v>
      </c>
      <c r="J62" s="39">
        <v>1297000</v>
      </c>
      <c r="K62" s="24"/>
      <c r="L62" s="24"/>
      <c r="M62" s="24"/>
      <c r="N62" s="24"/>
      <c r="O62" s="24"/>
      <c r="P62" s="24"/>
      <c r="R62" s="1"/>
      <c r="S62" s="1"/>
      <c r="T62" s="51">
        <f t="shared" si="6"/>
        <v>44</v>
      </c>
      <c r="U62" s="55">
        <f t="shared" si="7"/>
        <v>5.5E-2</v>
      </c>
      <c r="V62" s="52">
        <f t="shared" si="1"/>
        <v>9.7390816291314658E-2</v>
      </c>
      <c r="W62" s="52">
        <f t="shared" si="2"/>
        <v>9.6990097946334883E-2</v>
      </c>
      <c r="X62" s="53">
        <f t="shared" si="3"/>
        <v>9.7793228439859284E-2</v>
      </c>
      <c r="Y62" s="42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x14ac:dyDescent="0.25">
      <c r="A63" s="24"/>
      <c r="B63" s="25"/>
      <c r="C63" s="24"/>
      <c r="D63" s="25"/>
      <c r="E63" s="24"/>
      <c r="F63" s="37">
        <v>44</v>
      </c>
      <c r="G63" s="39">
        <v>461000</v>
      </c>
      <c r="H63" s="39">
        <v>692000</v>
      </c>
      <c r="I63" s="39">
        <v>3000</v>
      </c>
      <c r="J63" s="39">
        <v>1156000</v>
      </c>
      <c r="K63" s="24"/>
      <c r="L63" s="24"/>
      <c r="M63" s="24"/>
      <c r="N63" s="24"/>
      <c r="O63" s="24"/>
      <c r="P63" s="24"/>
      <c r="R63" s="1"/>
      <c r="S63" s="1"/>
      <c r="T63" s="51">
        <f t="shared" si="6"/>
        <v>45</v>
      </c>
      <c r="U63" s="55">
        <f t="shared" si="7"/>
        <v>5.5E-2</v>
      </c>
      <c r="V63" s="52">
        <f t="shared" si="1"/>
        <v>9.2313569944374119E-2</v>
      </c>
      <c r="W63" s="52">
        <f t="shared" si="2"/>
        <v>9.1925028856350038E-2</v>
      </c>
      <c r="X63" s="53">
        <f t="shared" si="3"/>
        <v>9.2703790349662807E-2</v>
      </c>
      <c r="Y63" s="42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x14ac:dyDescent="0.25">
      <c r="A64" s="24"/>
      <c r="B64" s="25"/>
      <c r="C64" s="24"/>
      <c r="D64" s="25"/>
      <c r="E64" s="24"/>
      <c r="F64" s="37">
        <v>45</v>
      </c>
      <c r="G64" s="39">
        <v>410000</v>
      </c>
      <c r="H64" s="39">
        <v>615000</v>
      </c>
      <c r="I64" s="39">
        <v>2000</v>
      </c>
      <c r="J64" s="39">
        <v>1027000</v>
      </c>
      <c r="K64" s="24"/>
      <c r="L64" s="24"/>
      <c r="M64" s="24"/>
      <c r="N64" s="24"/>
      <c r="O64" s="24"/>
      <c r="P64" s="24"/>
      <c r="R64" s="1"/>
      <c r="S64" s="1"/>
      <c r="T64" s="51">
        <f t="shared" si="6"/>
        <v>46</v>
      </c>
      <c r="U64" s="55">
        <f t="shared" si="7"/>
        <v>5.5E-2</v>
      </c>
      <c r="V64" s="52">
        <f t="shared" si="1"/>
        <v>8.7501014165283525E-2</v>
      </c>
      <c r="W64" s="52">
        <f t="shared" si="2"/>
        <v>8.7124470530139345E-2</v>
      </c>
      <c r="X64" s="53">
        <f t="shared" si="3"/>
        <v>8.7879221110686134E-2</v>
      </c>
      <c r="Y64" s="42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x14ac:dyDescent="0.25">
      <c r="A65" s="24"/>
      <c r="B65" s="25"/>
      <c r="C65" s="24"/>
      <c r="D65" s="25"/>
      <c r="E65" s="24"/>
      <c r="F65" s="37">
        <v>46</v>
      </c>
      <c r="G65" s="39">
        <v>363000</v>
      </c>
      <c r="H65" s="39">
        <v>545000</v>
      </c>
      <c r="I65" s="39">
        <v>1000</v>
      </c>
      <c r="J65" s="39">
        <v>909000</v>
      </c>
      <c r="K65" s="24"/>
      <c r="L65" s="24"/>
      <c r="M65" s="24"/>
      <c r="N65" s="24"/>
      <c r="O65" s="24"/>
      <c r="P65" s="24"/>
      <c r="R65" s="1"/>
      <c r="S65" s="1"/>
      <c r="T65" s="51">
        <f t="shared" si="6"/>
        <v>47</v>
      </c>
      <c r="U65" s="55">
        <f t="shared" si="7"/>
        <v>5.5E-2</v>
      </c>
      <c r="V65" s="52">
        <f>(1+$U65)^-($T65-0.5)</f>
        <v>8.293934991970002E-2</v>
      </c>
      <c r="W65" s="52">
        <f t="shared" si="2"/>
        <v>8.2574609544251137E-2</v>
      </c>
      <c r="X65" s="53">
        <f t="shared" si="3"/>
        <v>8.33057361936545E-2</v>
      </c>
      <c r="Y65" s="42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x14ac:dyDescent="0.25">
      <c r="A66" s="24"/>
      <c r="B66" s="25"/>
      <c r="C66" s="24"/>
      <c r="D66" s="25"/>
      <c r="E66" s="24"/>
      <c r="F66" s="37">
        <v>47</v>
      </c>
      <c r="G66" s="39">
        <v>320000</v>
      </c>
      <c r="H66" s="39">
        <v>480000</v>
      </c>
      <c r="I66" s="39">
        <v>0</v>
      </c>
      <c r="J66" s="39">
        <v>800000</v>
      </c>
      <c r="K66" s="24"/>
      <c r="L66" s="24"/>
      <c r="M66" s="24"/>
      <c r="N66" s="24"/>
      <c r="O66" s="24"/>
      <c r="P66" s="24"/>
      <c r="R66" s="1"/>
      <c r="S66" s="1"/>
      <c r="T66" s="51">
        <f t="shared" si="6"/>
        <v>48</v>
      </c>
      <c r="U66" s="55">
        <f t="shared" si="7"/>
        <v>5.5E-2</v>
      </c>
      <c r="V66" s="52">
        <f t="shared" si="1"/>
        <v>7.8615497554218053E-2</v>
      </c>
      <c r="W66" s="52">
        <f t="shared" si="2"/>
        <v>7.8262353847266736E-2</v>
      </c>
      <c r="X66" s="53">
        <f t="shared" si="3"/>
        <v>7.8970268455450271E-2</v>
      </c>
      <c r="Y66" s="42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x14ac:dyDescent="0.25">
      <c r="A67" s="24"/>
      <c r="B67" s="25"/>
      <c r="C67" s="24"/>
      <c r="D67" s="25"/>
      <c r="E67" s="24"/>
      <c r="F67" s="37">
        <v>48</v>
      </c>
      <c r="G67" s="39">
        <v>281000</v>
      </c>
      <c r="H67" s="39">
        <v>421000</v>
      </c>
      <c r="I67" s="39">
        <v>0</v>
      </c>
      <c r="J67" s="39">
        <v>702000</v>
      </c>
      <c r="K67" s="24"/>
      <c r="L67" s="24"/>
      <c r="M67" s="24"/>
      <c r="N67" s="24"/>
      <c r="O67" s="24"/>
      <c r="P67" s="24"/>
      <c r="R67" s="1"/>
      <c r="S67" s="1"/>
      <c r="T67" s="51">
        <f t="shared" si="6"/>
        <v>49</v>
      </c>
      <c r="U67" s="55">
        <f t="shared" si="7"/>
        <v>5.5E-2</v>
      </c>
      <c r="V67" s="52">
        <f t="shared" si="1"/>
        <v>7.4517059293097668E-2</v>
      </c>
      <c r="W67" s="52">
        <f t="shared" si="2"/>
        <v>7.4175295087922213E-2</v>
      </c>
      <c r="X67" s="53">
        <f t="shared" si="3"/>
        <v>7.4860430804294539E-2</v>
      </c>
      <c r="Y67" s="42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x14ac:dyDescent="0.25">
      <c r="A68" s="24"/>
      <c r="B68" s="25"/>
      <c r="C68" s="24"/>
      <c r="D68" s="25"/>
      <c r="E68" s="24"/>
      <c r="F68" s="37">
        <v>49</v>
      </c>
      <c r="G68" s="39">
        <v>246000</v>
      </c>
      <c r="H68" s="39">
        <v>368000</v>
      </c>
      <c r="I68" s="39">
        <v>0</v>
      </c>
      <c r="J68" s="39">
        <v>614000</v>
      </c>
      <c r="K68" s="24"/>
      <c r="L68" s="24"/>
      <c r="M68" s="24"/>
      <c r="N68" s="24"/>
      <c r="O68" s="24"/>
      <c r="P68" s="24"/>
      <c r="R68" s="1"/>
      <c r="S68" s="1"/>
      <c r="T68" s="51">
        <f t="shared" si="6"/>
        <v>50</v>
      </c>
      <c r="U68" s="55">
        <f t="shared" si="7"/>
        <v>5.5E-2</v>
      </c>
      <c r="V68" s="52">
        <f t="shared" si="1"/>
        <v>7.0632283690139963E-2</v>
      </c>
      <c r="W68" s="52">
        <f t="shared" si="2"/>
        <v>7.030167291055088E-2</v>
      </c>
      <c r="X68" s="53">
        <f t="shared" si="3"/>
        <v>7.0964480807938699E-2</v>
      </c>
      <c r="Y68" s="42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x14ac:dyDescent="0.25">
      <c r="A69" s="24"/>
      <c r="B69" s="25"/>
      <c r="C69" s="24"/>
      <c r="D69" s="25"/>
      <c r="E69" s="24"/>
      <c r="F69" s="37">
        <v>50</v>
      </c>
      <c r="G69" s="39">
        <v>214000</v>
      </c>
      <c r="H69" s="39">
        <v>321000</v>
      </c>
      <c r="I69" s="39">
        <v>0</v>
      </c>
      <c r="J69" s="39">
        <v>535000</v>
      </c>
      <c r="K69" s="24"/>
      <c r="L69" s="24"/>
      <c r="M69" s="24"/>
      <c r="N69" s="24"/>
      <c r="O69" s="24"/>
      <c r="P69" s="24"/>
      <c r="R69" s="1"/>
      <c r="S69" s="1"/>
      <c r="T69" s="51">
        <f t="shared" si="6"/>
        <v>51</v>
      </c>
      <c r="U69" s="55">
        <f t="shared" si="7"/>
        <v>5.5E-2</v>
      </c>
      <c r="V69" s="52">
        <f t="shared" si="1"/>
        <v>6.6950031933781962E-2</v>
      </c>
      <c r="W69" s="52">
        <f t="shared" si="2"/>
        <v>6.6630341115108405E-2</v>
      </c>
      <c r="X69" s="53">
        <f t="shared" si="3"/>
        <v>6.7271287143746999E-2</v>
      </c>
      <c r="Y69" s="42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x14ac:dyDescent="0.25">
      <c r="A70" s="24"/>
      <c r="B70" s="25"/>
      <c r="C70" s="24"/>
      <c r="D70" s="25"/>
      <c r="E70" s="24"/>
      <c r="F70" s="37">
        <v>51</v>
      </c>
      <c r="G70" s="39">
        <v>185000</v>
      </c>
      <c r="H70" s="39">
        <v>278000</v>
      </c>
      <c r="I70" s="39">
        <v>0</v>
      </c>
      <c r="J70" s="39">
        <v>463000</v>
      </c>
      <c r="K70" s="24"/>
      <c r="L70" s="24"/>
      <c r="M70" s="24"/>
      <c r="N70" s="24"/>
      <c r="O70" s="24"/>
      <c r="P70" s="24"/>
      <c r="R70" s="1"/>
      <c r="S70" s="1"/>
      <c r="T70" s="51">
        <f t="shared" si="6"/>
        <v>52</v>
      </c>
      <c r="U70" s="55">
        <f t="shared" si="7"/>
        <v>5.5E-2</v>
      </c>
      <c r="V70" s="52">
        <f t="shared" si="1"/>
        <v>6.3459745908798076E-2</v>
      </c>
      <c r="W70" s="52">
        <f t="shared" si="2"/>
        <v>6.3150735584407564E-2</v>
      </c>
      <c r="X70" s="53">
        <f t="shared" si="3"/>
        <v>6.3770297794811831E-2</v>
      </c>
      <c r="Y70" s="42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x14ac:dyDescent="0.25">
      <c r="A71" s="24"/>
      <c r="B71" s="25"/>
      <c r="C71" s="24"/>
      <c r="D71" s="25"/>
      <c r="E71" s="24"/>
      <c r="F71" s="37">
        <v>52</v>
      </c>
      <c r="G71" s="39">
        <v>160000</v>
      </c>
      <c r="H71" s="39">
        <v>240000</v>
      </c>
      <c r="I71" s="39">
        <v>0</v>
      </c>
      <c r="J71" s="39">
        <v>400000</v>
      </c>
      <c r="K71" s="24"/>
      <c r="L71" s="24"/>
      <c r="M71" s="24"/>
      <c r="N71" s="24"/>
      <c r="O71" s="24"/>
      <c r="P71" s="24"/>
      <c r="R71" s="1"/>
      <c r="S71" s="1"/>
      <c r="T71" s="51">
        <f t="shared" si="6"/>
        <v>53</v>
      </c>
      <c r="U71" s="55">
        <f t="shared" si="7"/>
        <v>5.5E-2</v>
      </c>
      <c r="V71" s="52">
        <f t="shared" si="1"/>
        <v>6.0151417923031358E-2</v>
      </c>
      <c r="W71" s="52">
        <f t="shared" si="2"/>
        <v>5.985284388627387E-2</v>
      </c>
      <c r="X71" s="53">
        <f t="shared" si="3"/>
        <v>6.0451509901234074E-2</v>
      </c>
      <c r="Y71" s="42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x14ac:dyDescent="0.25">
      <c r="A72" s="24"/>
      <c r="B72" s="25"/>
      <c r="C72" s="24"/>
      <c r="D72" s="25"/>
      <c r="E72" s="24"/>
      <c r="F72" s="37">
        <v>53</v>
      </c>
      <c r="G72" s="39">
        <v>137000</v>
      </c>
      <c r="H72" s="39">
        <v>206000</v>
      </c>
      <c r="I72" s="39">
        <v>0</v>
      </c>
      <c r="J72" s="39">
        <v>343000</v>
      </c>
      <c r="K72" s="24"/>
      <c r="L72" s="24"/>
      <c r="M72" s="24"/>
      <c r="N72" s="24"/>
      <c r="O72" s="24"/>
      <c r="P72" s="24"/>
      <c r="R72" s="1"/>
      <c r="S72" s="1"/>
      <c r="T72" s="51">
        <f t="shared" si="6"/>
        <v>54</v>
      </c>
      <c r="U72" s="55">
        <f t="shared" si="7"/>
        <v>5.5E-2</v>
      </c>
      <c r="V72" s="52">
        <f t="shared" si="1"/>
        <v>5.7015562012351993E-2</v>
      </c>
      <c r="W72" s="52">
        <f t="shared" si="2"/>
        <v>5.6727176463154082E-2</v>
      </c>
      <c r="X72" s="53">
        <f t="shared" si="3"/>
        <v>5.7305441180428546E-2</v>
      </c>
      <c r="Y72" s="42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x14ac:dyDescent="0.25">
      <c r="A73" s="24"/>
      <c r="B73" s="25"/>
      <c r="C73" s="24"/>
      <c r="D73" s="25"/>
      <c r="E73" s="24"/>
      <c r="F73" s="37">
        <v>54</v>
      </c>
      <c r="G73" s="39">
        <v>118000</v>
      </c>
      <c r="H73" s="39">
        <v>176000</v>
      </c>
      <c r="I73" s="39">
        <v>0</v>
      </c>
      <c r="J73" s="39">
        <v>294000</v>
      </c>
      <c r="K73" s="24"/>
      <c r="L73" s="24"/>
      <c r="M73" s="24"/>
      <c r="N73" s="24"/>
      <c r="O73" s="24"/>
      <c r="P73" s="24"/>
      <c r="R73" s="1"/>
      <c r="S73" s="1"/>
      <c r="T73" s="51">
        <f t="shared" si="6"/>
        <v>55</v>
      </c>
      <c r="U73" s="55">
        <f t="shared" si="7"/>
        <v>5.5E-2</v>
      </c>
      <c r="V73" s="52">
        <f t="shared" si="1"/>
        <v>5.4043186741565892E-2</v>
      </c>
      <c r="W73" s="52">
        <f t="shared" si="2"/>
        <v>5.3764739326276269E-2</v>
      </c>
      <c r="X73" s="53">
        <f t="shared" si="3"/>
        <v>5.4323102834798125E-2</v>
      </c>
      <c r="Y73" s="42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x14ac:dyDescent="0.25">
      <c r="A74" s="24"/>
      <c r="B74" s="25"/>
      <c r="C74" s="24"/>
      <c r="D74" s="25"/>
      <c r="E74" s="24"/>
      <c r="F74" s="37">
        <v>55</v>
      </c>
      <c r="G74" s="39">
        <v>100000</v>
      </c>
      <c r="H74" s="39">
        <v>150000</v>
      </c>
      <c r="I74" s="39">
        <v>0</v>
      </c>
      <c r="J74" s="39">
        <v>250000</v>
      </c>
      <c r="K74" s="24"/>
      <c r="L74" s="24"/>
      <c r="M74" s="24"/>
      <c r="N74" s="24"/>
      <c r="O74" s="24"/>
      <c r="P74" s="24"/>
      <c r="R74" s="1"/>
      <c r="S74" s="1"/>
      <c r="T74" s="51">
        <f t="shared" si="6"/>
        <v>56</v>
      </c>
      <c r="U74" s="55">
        <f t="shared" si="7"/>
        <v>5.5E-2</v>
      </c>
      <c r="V74" s="52">
        <f t="shared" si="1"/>
        <v>5.1225769423285203E-2</v>
      </c>
      <c r="W74" s="52">
        <f t="shared" si="2"/>
        <v>5.0957008175790221E-2</v>
      </c>
      <c r="X74" s="53">
        <f t="shared" si="3"/>
        <v>5.1495973869369736E-2</v>
      </c>
      <c r="Y74" s="42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x14ac:dyDescent="0.25">
      <c r="A75" s="24"/>
      <c r="B75" s="25"/>
      <c r="C75" s="24"/>
      <c r="D75" s="25"/>
      <c r="E75" s="24"/>
      <c r="F75" s="37">
        <v>56</v>
      </c>
      <c r="G75" s="39">
        <v>85000</v>
      </c>
      <c r="H75" s="39">
        <v>128000</v>
      </c>
      <c r="I75" s="39">
        <v>0</v>
      </c>
      <c r="J75" s="39">
        <v>213000</v>
      </c>
      <c r="K75" s="24"/>
      <c r="L75" s="24"/>
      <c r="M75" s="24"/>
      <c r="N75" s="24"/>
      <c r="O75" s="24"/>
      <c r="P75" s="24"/>
      <c r="R75" s="1"/>
      <c r="S75" s="1"/>
      <c r="T75" s="51">
        <f t="shared" si="6"/>
        <v>57</v>
      </c>
      <c r="U75" s="55">
        <f t="shared" si="7"/>
        <v>5.5E-2</v>
      </c>
      <c r="V75" s="52">
        <f t="shared" si="1"/>
        <v>4.8555231680839049E-2</v>
      </c>
      <c r="W75" s="52">
        <f t="shared" si="2"/>
        <v>4.8295903872419908E-2</v>
      </c>
      <c r="X75" s="53">
        <f t="shared" si="3"/>
        <v>4.8815976746013602E-2</v>
      </c>
      <c r="Y75" s="42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x14ac:dyDescent="0.25">
      <c r="A76" s="24"/>
      <c r="B76" s="25"/>
      <c r="C76" s="24"/>
      <c r="D76" s="25"/>
      <c r="E76" s="24"/>
      <c r="F76" s="37">
        <v>57</v>
      </c>
      <c r="G76" s="39">
        <v>72000</v>
      </c>
      <c r="H76" s="39">
        <v>108000</v>
      </c>
      <c r="I76" s="39">
        <v>0</v>
      </c>
      <c r="J76" s="39">
        <v>180000</v>
      </c>
      <c r="K76" s="24"/>
      <c r="L76" s="24"/>
      <c r="M76" s="24"/>
      <c r="N76" s="24"/>
      <c r="O76" s="24"/>
      <c r="P76" s="24"/>
      <c r="R76" s="1"/>
      <c r="S76" s="1"/>
      <c r="T76" s="51">
        <f t="shared" si="6"/>
        <v>58</v>
      </c>
      <c r="U76" s="55">
        <f t="shared" si="7"/>
        <v>5.5E-2</v>
      </c>
      <c r="V76" s="52">
        <f t="shared" si="1"/>
        <v>4.6023916285155508E-2</v>
      </c>
      <c r="W76" s="52">
        <f t="shared" si="2"/>
        <v>4.5773769190048247E-2</v>
      </c>
      <c r="X76" s="53">
        <f t="shared" si="3"/>
        <v>4.6275454304686325E-2</v>
      </c>
      <c r="Y76" s="42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x14ac:dyDescent="0.25">
      <c r="A77" s="24"/>
      <c r="B77" s="25"/>
      <c r="C77" s="24"/>
      <c r="D77" s="25"/>
      <c r="E77" s="24"/>
      <c r="F77" s="37">
        <v>58</v>
      </c>
      <c r="G77" s="39">
        <v>60000</v>
      </c>
      <c r="H77" s="39">
        <v>91000</v>
      </c>
      <c r="I77" s="39">
        <v>0</v>
      </c>
      <c r="J77" s="39">
        <v>151000</v>
      </c>
      <c r="K77" s="24"/>
      <c r="L77" s="24"/>
      <c r="M77" s="24"/>
      <c r="N77" s="24"/>
      <c r="O77" s="24"/>
      <c r="P77" s="24"/>
      <c r="R77" s="1"/>
      <c r="S77" s="1"/>
      <c r="T77" s="51">
        <f t="shared" si="6"/>
        <v>59</v>
      </c>
      <c r="U77" s="55">
        <f t="shared" si="7"/>
        <v>5.5E-2</v>
      </c>
      <c r="V77" s="52">
        <f t="shared" si="1"/>
        <v>4.3624565199199536E-2</v>
      </c>
      <c r="W77" s="52">
        <f t="shared" si="2"/>
        <v>4.3383346782341237E-2</v>
      </c>
      <c r="X77" s="53">
        <f t="shared" si="3"/>
        <v>4.3867147885758198E-2</v>
      </c>
      <c r="Y77" s="42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x14ac:dyDescent="0.25">
      <c r="A78" s="24"/>
      <c r="B78" s="25"/>
      <c r="C78" s="24"/>
      <c r="D78" s="25"/>
      <c r="E78" s="24"/>
      <c r="F78" s="37">
        <v>59</v>
      </c>
      <c r="G78" s="39">
        <v>51000</v>
      </c>
      <c r="H78" s="39">
        <v>76000</v>
      </c>
      <c r="I78" s="39">
        <v>0</v>
      </c>
      <c r="J78" s="39">
        <v>127000</v>
      </c>
      <c r="K78" s="24"/>
      <c r="L78" s="24"/>
      <c r="M78" s="24"/>
      <c r="N78" s="24"/>
      <c r="O78" s="24"/>
      <c r="P78" s="24"/>
      <c r="R78" s="1"/>
      <c r="S78" s="1"/>
      <c r="T78" s="51">
        <f t="shared" si="6"/>
        <v>60</v>
      </c>
      <c r="U78" s="55">
        <f t="shared" si="7"/>
        <v>5.5E-2</v>
      </c>
      <c r="V78" s="52">
        <f t="shared" si="1"/>
        <v>4.1350298767013773E-2</v>
      </c>
      <c r="W78" s="52">
        <f t="shared" si="2"/>
        <v>4.1117758300010666E-2</v>
      </c>
      <c r="X78" s="53">
        <f t="shared" si="3"/>
        <v>4.1584176590916865E-2</v>
      </c>
      <c r="Y78" s="42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x14ac:dyDescent="0.25">
      <c r="A79" s="24"/>
      <c r="B79" s="25"/>
      <c r="C79" s="24"/>
      <c r="D79" s="25"/>
      <c r="E79" s="24"/>
      <c r="F79" s="37">
        <v>60</v>
      </c>
      <c r="G79" s="39">
        <v>42000</v>
      </c>
      <c r="H79" s="39">
        <v>63000</v>
      </c>
      <c r="I79" s="39">
        <v>0</v>
      </c>
      <c r="J79" s="39">
        <v>105000</v>
      </c>
      <c r="K79" s="24"/>
      <c r="L79" s="24"/>
      <c r="M79" s="24"/>
      <c r="N79" s="24"/>
      <c r="O79" s="24"/>
      <c r="P79" s="24"/>
      <c r="R79" s="1"/>
      <c r="S79" s="1"/>
      <c r="T79" s="51">
        <f t="shared" si="6"/>
        <v>61</v>
      </c>
      <c r="U79" s="55">
        <f t="shared" si="7"/>
        <v>5.5E-2</v>
      </c>
      <c r="V79" s="52">
        <f t="shared" si="1"/>
        <v>3.9194595987690775E-2</v>
      </c>
      <c r="W79" s="52">
        <f t="shared" si="2"/>
        <v>3.897048459862635E-2</v>
      </c>
      <c r="X79" s="53">
        <f t="shared" si="3"/>
        <v>3.942001762339261E-2</v>
      </c>
      <c r="Y79" s="42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x14ac:dyDescent="0.25">
      <c r="A80" s="24"/>
      <c r="B80" s="25"/>
      <c r="C80" s="24"/>
      <c r="D80" s="25"/>
      <c r="E80" s="24"/>
      <c r="F80" s="37">
        <v>61</v>
      </c>
      <c r="G80" s="39">
        <v>35000</v>
      </c>
      <c r="H80" s="39">
        <v>53000</v>
      </c>
      <c r="I80" s="39">
        <v>0</v>
      </c>
      <c r="J80" s="39">
        <v>88000</v>
      </c>
      <c r="K80" s="24"/>
      <c r="L80" s="24"/>
      <c r="M80" s="24"/>
      <c r="N80" s="24"/>
      <c r="O80" s="24"/>
      <c r="P80" s="24"/>
      <c r="R80" s="1"/>
      <c r="S80" s="1"/>
      <c r="T80" s="51">
        <f t="shared" si="6"/>
        <v>62</v>
      </c>
      <c r="U80" s="55">
        <f t="shared" si="7"/>
        <v>5.5E-2</v>
      </c>
      <c r="V80" s="52">
        <f t="shared" si="1"/>
        <v>3.7151275817716392E-2</v>
      </c>
      <c r="W80" s="52">
        <f t="shared" si="2"/>
        <v>3.693534698002688E-2</v>
      </c>
      <c r="X80" s="53">
        <f t="shared" si="3"/>
        <v>3.7368487651334353E-2</v>
      </c>
      <c r="Y80" s="42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x14ac:dyDescent="0.25">
      <c r="A81" s="24"/>
      <c r="B81" s="25"/>
      <c r="C81" s="24"/>
      <c r="D81" s="25"/>
      <c r="E81" s="24"/>
      <c r="F81" s="37">
        <v>62</v>
      </c>
      <c r="G81" s="39">
        <v>29000</v>
      </c>
      <c r="H81" s="39">
        <v>44000</v>
      </c>
      <c r="I81" s="39">
        <v>0</v>
      </c>
      <c r="J81" s="39">
        <v>73000</v>
      </c>
      <c r="K81" s="24"/>
      <c r="L81" s="24"/>
      <c r="M81" s="24"/>
      <c r="N81" s="24"/>
      <c r="O81" s="24"/>
      <c r="P81" s="24"/>
      <c r="R81" s="1"/>
      <c r="S81" s="1"/>
      <c r="T81" s="51">
        <f t="shared" si="6"/>
        <v>63</v>
      </c>
      <c r="U81" s="55">
        <f t="shared" si="7"/>
        <v>5.5E-2</v>
      </c>
      <c r="V81" s="52">
        <f t="shared" si="1"/>
        <v>3.5214479448072405E-2</v>
      </c>
      <c r="W81" s="52">
        <f t="shared" si="2"/>
        <v>3.5006489413351223E-2</v>
      </c>
      <c r="X81" s="53">
        <f t="shared" si="3"/>
        <v>3.5423725141088588E-2</v>
      </c>
      <c r="Y81" s="42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x14ac:dyDescent="0.25">
      <c r="A82" s="24"/>
      <c r="B82" s="25"/>
      <c r="C82" s="24"/>
      <c r="D82" s="25"/>
      <c r="E82" s="24"/>
      <c r="F82" s="37">
        <v>63</v>
      </c>
      <c r="G82" s="39">
        <v>24000</v>
      </c>
      <c r="H82" s="39">
        <v>36000</v>
      </c>
      <c r="I82" s="39">
        <v>0</v>
      </c>
      <c r="J82" s="39">
        <v>60000</v>
      </c>
      <c r="K82" s="24"/>
      <c r="L82" s="24"/>
      <c r="M82" s="24"/>
      <c r="N82" s="24"/>
      <c r="O82" s="24"/>
      <c r="P82" s="24"/>
      <c r="R82" s="1"/>
      <c r="S82" s="1"/>
      <c r="T82" s="51">
        <f t="shared" si="6"/>
        <v>64</v>
      </c>
      <c r="U82" s="55">
        <f t="shared" si="7"/>
        <v>5.5E-2</v>
      </c>
      <c r="V82" s="52">
        <f t="shared" si="1"/>
        <v>3.3378653505281901E-2</v>
      </c>
      <c r="W82" s="52">
        <f t="shared" si="2"/>
        <v>3.3178361684533426E-2</v>
      </c>
      <c r="X82" s="53">
        <f t="shared" si="3"/>
        <v>3.3580173609904812E-2</v>
      </c>
      <c r="Y82" s="42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x14ac:dyDescent="0.25">
      <c r="A83" s="24"/>
      <c r="B83" s="25"/>
      <c r="C83" s="24"/>
      <c r="D83" s="25"/>
      <c r="E83" s="24"/>
      <c r="F83" s="37">
        <v>64</v>
      </c>
      <c r="G83" s="39">
        <v>20000</v>
      </c>
      <c r="H83" s="39">
        <v>29000</v>
      </c>
      <c r="I83" s="39">
        <v>0</v>
      </c>
      <c r="J83" s="39">
        <v>49000</v>
      </c>
      <c r="K83" s="24"/>
      <c r="L83" s="24"/>
      <c r="M83" s="24"/>
      <c r="N83" s="24"/>
      <c r="O83" s="24"/>
      <c r="P83" s="24"/>
      <c r="R83" s="1"/>
      <c r="S83" s="1"/>
      <c r="T83" s="51">
        <f t="shared" si="6"/>
        <v>65</v>
      </c>
      <c r="U83" s="55">
        <f t="shared" si="7"/>
        <v>5.5E-2</v>
      </c>
      <c r="V83" s="52">
        <f t="shared" si="1"/>
        <v>3.1638534128229298E-2</v>
      </c>
      <c r="W83" s="52">
        <f t="shared" si="2"/>
        <v>3.1445703425773332E-2</v>
      </c>
      <c r="X83" s="53">
        <f t="shared" si="3"/>
        <v>3.1832565750217867E-2</v>
      </c>
      <c r="Y83" s="42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x14ac:dyDescent="0.25">
      <c r="A84" s="24"/>
      <c r="B84" s="25"/>
      <c r="C84" s="24"/>
      <c r="D84" s="25"/>
      <c r="E84" s="24"/>
      <c r="F84" s="37">
        <v>65</v>
      </c>
      <c r="G84" s="39">
        <v>16000</v>
      </c>
      <c r="H84" s="39">
        <v>24000</v>
      </c>
      <c r="I84" s="39">
        <v>0</v>
      </c>
      <c r="J84" s="39">
        <v>40000</v>
      </c>
      <c r="K84" s="24"/>
      <c r="L84" s="24"/>
      <c r="M84" s="24"/>
      <c r="N84" s="24"/>
      <c r="O84" s="24"/>
      <c r="P84" s="24"/>
      <c r="R84" s="1"/>
      <c r="S84" s="1"/>
      <c r="T84" s="51">
        <f t="shared" si="6"/>
        <v>66</v>
      </c>
      <c r="U84" s="55">
        <f t="shared" si="7"/>
        <v>5.5E-2</v>
      </c>
      <c r="V84" s="52">
        <f t="shared" ref="V84:V98" si="8">(1+$U84)^-($T84-0.5)</f>
        <v>2.9989131875098857E-2</v>
      </c>
      <c r="W84" s="52">
        <f t="shared" ref="W84:W98" si="9">(1+$U84+0.0001)^-($T84-0.5)</f>
        <v>2.9803528979028836E-2</v>
      </c>
      <c r="X84" s="53">
        <f t="shared" ref="X84:X98" si="10">(1+$U84-0.0001)^-($T84-0.5)</f>
        <v>3.0175908380147758E-2</v>
      </c>
      <c r="Y84" s="42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x14ac:dyDescent="0.25">
      <c r="A85" s="24"/>
      <c r="B85" s="25"/>
      <c r="C85" s="24"/>
      <c r="D85" s="25"/>
      <c r="E85" s="24"/>
      <c r="F85" s="37">
        <v>66</v>
      </c>
      <c r="G85" s="39">
        <v>13000</v>
      </c>
      <c r="H85" s="39">
        <v>19000</v>
      </c>
      <c r="I85" s="39">
        <v>0</v>
      </c>
      <c r="J85" s="39">
        <v>32000</v>
      </c>
      <c r="K85" s="24"/>
      <c r="L85" s="24"/>
      <c r="M85" s="24"/>
      <c r="N85" s="24"/>
      <c r="O85" s="24"/>
      <c r="P85" s="24"/>
      <c r="R85" s="1"/>
      <c r="S85" s="1"/>
      <c r="T85" s="51">
        <f t="shared" ref="T85:T98" si="11">T84+1</f>
        <v>67</v>
      </c>
      <c r="U85" s="55">
        <f t="shared" si="7"/>
        <v>5.5E-2</v>
      </c>
      <c r="V85" s="52">
        <f t="shared" si="8"/>
        <v>2.8425717417155317E-2</v>
      </c>
      <c r="W85" s="52">
        <f t="shared" si="9"/>
        <v>2.8247113049975202E-2</v>
      </c>
      <c r="X85" s="53">
        <f t="shared" si="10"/>
        <v>2.8605468177218464E-2</v>
      </c>
      <c r="Y85" s="42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x14ac:dyDescent="0.25">
      <c r="A86" s="24"/>
      <c r="B86" s="25"/>
      <c r="C86" s="24"/>
      <c r="D86" s="25"/>
      <c r="E86" s="24"/>
      <c r="F86" s="37">
        <v>67</v>
      </c>
      <c r="G86" s="39">
        <v>11000</v>
      </c>
      <c r="H86" s="39">
        <v>16000</v>
      </c>
      <c r="I86" s="39">
        <v>0</v>
      </c>
      <c r="J86" s="39">
        <v>27000</v>
      </c>
      <c r="K86" s="24"/>
      <c r="L86" s="24"/>
      <c r="M86" s="24"/>
      <c r="N86" s="24"/>
      <c r="O86" s="24"/>
      <c r="P86" s="24"/>
      <c r="R86" s="1"/>
      <c r="S86" s="1"/>
      <c r="T86" s="51">
        <f t="shared" si="11"/>
        <v>68</v>
      </c>
      <c r="U86" s="55">
        <f t="shared" si="7"/>
        <v>5.5E-2</v>
      </c>
      <c r="V86" s="52">
        <f t="shared" si="8"/>
        <v>2.6943807978346279E-2</v>
      </c>
      <c r="W86" s="52">
        <f t="shared" si="9"/>
        <v>2.6771977111150799E-2</v>
      </c>
      <c r="X86" s="53">
        <f t="shared" si="10"/>
        <v>2.7116758154534515E-2</v>
      </c>
      <c r="Y86" s="42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x14ac:dyDescent="0.25">
      <c r="A87" s="24"/>
      <c r="B87" s="25"/>
      <c r="C87" s="24"/>
      <c r="D87" s="25"/>
      <c r="E87" s="24"/>
      <c r="F87" s="37">
        <v>68</v>
      </c>
      <c r="G87" s="39">
        <v>8000</v>
      </c>
      <c r="H87" s="39">
        <v>13000</v>
      </c>
      <c r="I87" s="39">
        <v>0</v>
      </c>
      <c r="J87" s="39">
        <v>21000</v>
      </c>
      <c r="K87" s="24"/>
      <c r="L87" s="24"/>
      <c r="M87" s="24"/>
      <c r="N87" s="24"/>
      <c r="O87" s="24"/>
      <c r="P87" s="24"/>
      <c r="R87" s="1"/>
      <c r="S87" s="1"/>
      <c r="T87" s="51">
        <f t="shared" si="11"/>
        <v>69</v>
      </c>
      <c r="U87" s="55">
        <f t="shared" si="7"/>
        <v>5.5E-2</v>
      </c>
      <c r="V87" s="52">
        <f t="shared" si="8"/>
        <v>2.5539154481844815E-2</v>
      </c>
      <c r="W87" s="52">
        <f t="shared" si="9"/>
        <v>2.5373876515165199E-2</v>
      </c>
      <c r="X87" s="53">
        <f t="shared" si="10"/>
        <v>2.5705524840775918E-2</v>
      </c>
      <c r="Y87" s="42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x14ac:dyDescent="0.25">
      <c r="A88" s="24"/>
      <c r="B88" s="25"/>
      <c r="C88" s="24"/>
      <c r="D88" s="25"/>
      <c r="E88" s="24"/>
      <c r="F88" s="37">
        <v>69</v>
      </c>
      <c r="G88" s="39">
        <v>7000</v>
      </c>
      <c r="H88" s="39">
        <v>10000</v>
      </c>
      <c r="I88" s="39">
        <v>0</v>
      </c>
      <c r="J88" s="39">
        <v>17000</v>
      </c>
      <c r="K88" s="24"/>
      <c r="L88" s="24"/>
      <c r="M88" s="24"/>
      <c r="N88" s="24"/>
      <c r="O88" s="24"/>
      <c r="P88" s="24"/>
      <c r="R88" s="1"/>
      <c r="S88" s="1"/>
      <c r="T88" s="51">
        <f t="shared" si="11"/>
        <v>70</v>
      </c>
      <c r="U88" s="55">
        <f t="shared" si="7"/>
        <v>5.5E-2</v>
      </c>
      <c r="V88" s="52">
        <f t="shared" si="8"/>
        <v>2.4207729366677547E-2</v>
      </c>
      <c r="W88" s="52">
        <f t="shared" si="9"/>
        <v>2.4048788280888262E-2</v>
      </c>
      <c r="X88" s="53">
        <f t="shared" si="10"/>
        <v>2.4367736127382616E-2</v>
      </c>
      <c r="Y88" s="42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x14ac:dyDescent="0.25">
      <c r="A89" s="24"/>
      <c r="B89" s="25"/>
      <c r="C89" s="24"/>
      <c r="D89" s="25"/>
      <c r="E89" s="24"/>
      <c r="F89" s="37">
        <v>70</v>
      </c>
      <c r="G89" s="39">
        <v>5000</v>
      </c>
      <c r="H89" s="39">
        <v>8000</v>
      </c>
      <c r="I89" s="39">
        <v>0</v>
      </c>
      <c r="J89" s="39">
        <v>13000</v>
      </c>
      <c r="K89" s="24"/>
      <c r="L89" s="24"/>
      <c r="M89" s="24"/>
      <c r="N89" s="24"/>
      <c r="O89" s="24"/>
      <c r="P89" s="24"/>
      <c r="R89" s="1"/>
      <c r="S89" s="1"/>
      <c r="T89" s="51">
        <f t="shared" si="11"/>
        <v>71</v>
      </c>
      <c r="U89" s="55">
        <f t="shared" si="7"/>
        <v>5.5E-2</v>
      </c>
      <c r="V89" s="52">
        <f t="shared" si="8"/>
        <v>2.294571503950478E-2</v>
      </c>
      <c r="W89" s="52">
        <f t="shared" si="9"/>
        <v>2.2792899517475367E-2</v>
      </c>
      <c r="X89" s="53">
        <f t="shared" si="10"/>
        <v>2.3099569748206102E-2</v>
      </c>
      <c r="Y89" s="42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x14ac:dyDescent="0.25">
      <c r="A90" s="24"/>
      <c r="B90" s="25"/>
      <c r="C90" s="24"/>
      <c r="D90" s="25"/>
      <c r="E90" s="24"/>
      <c r="F90" s="37">
        <v>71</v>
      </c>
      <c r="G90" s="39">
        <v>4000</v>
      </c>
      <c r="H90" s="39">
        <v>6000</v>
      </c>
      <c r="I90" s="39">
        <v>0</v>
      </c>
      <c r="J90" s="39">
        <v>10000</v>
      </c>
      <c r="K90" s="24"/>
      <c r="L90" s="24"/>
      <c r="M90" s="24"/>
      <c r="N90" s="24"/>
      <c r="O90" s="24"/>
      <c r="P90" s="24"/>
      <c r="R90" s="1"/>
      <c r="S90" s="1"/>
      <c r="T90" s="51">
        <f t="shared" si="11"/>
        <v>72</v>
      </c>
      <c r="U90" s="55">
        <f t="shared" si="7"/>
        <v>5.5E-2</v>
      </c>
      <c r="V90" s="52">
        <f t="shared" si="8"/>
        <v>2.1749492928440559E-2</v>
      </c>
      <c r="W90" s="52">
        <f t="shared" si="9"/>
        <v>2.1602596452919499E-2</v>
      </c>
      <c r="X90" s="53">
        <f t="shared" si="10"/>
        <v>2.1897402358712768E-2</v>
      </c>
      <c r="Y90" s="42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x14ac:dyDescent="0.25">
      <c r="A91" s="24"/>
      <c r="B91" s="25"/>
      <c r="C91" s="24"/>
      <c r="D91" s="25"/>
      <c r="E91" s="24"/>
      <c r="F91" s="37">
        <v>72</v>
      </c>
      <c r="G91" s="39">
        <v>3000</v>
      </c>
      <c r="H91" s="39">
        <v>5000</v>
      </c>
      <c r="I91" s="39">
        <v>0</v>
      </c>
      <c r="J91" s="39">
        <v>8000</v>
      </c>
      <c r="K91" s="24"/>
      <c r="L91" s="24"/>
      <c r="M91" s="24"/>
      <c r="N91" s="24"/>
      <c r="O91" s="24"/>
      <c r="P91" s="24"/>
      <c r="R91" s="1"/>
      <c r="S91" s="1"/>
      <c r="T91" s="51">
        <f t="shared" si="11"/>
        <v>73</v>
      </c>
      <c r="U91" s="55">
        <f t="shared" si="7"/>
        <v>5.5E-2</v>
      </c>
      <c r="V91" s="52">
        <f t="shared" si="8"/>
        <v>2.0615633107526597E-2</v>
      </c>
      <c r="W91" s="52">
        <f t="shared" si="9"/>
        <v>2.0474454035560145E-2</v>
      </c>
      <c r="X91" s="53">
        <f t="shared" si="10"/>
        <v>2.0757799183536617E-2</v>
      </c>
      <c r="Y91" s="42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x14ac:dyDescent="0.25">
      <c r="A92" s="24"/>
      <c r="B92" s="25"/>
      <c r="C92" s="24"/>
      <c r="D92" s="25"/>
      <c r="E92" s="24"/>
      <c r="F92" s="37">
        <v>73</v>
      </c>
      <c r="G92" s="39">
        <v>3000</v>
      </c>
      <c r="H92" s="39">
        <v>4000</v>
      </c>
      <c r="I92" s="39">
        <v>0</v>
      </c>
      <c r="J92" s="39">
        <v>7000</v>
      </c>
      <c r="K92" s="24"/>
      <c r="L92" s="24"/>
      <c r="M92" s="24"/>
      <c r="N92" s="24"/>
      <c r="O92" s="24"/>
      <c r="P92" s="24"/>
      <c r="R92" s="1"/>
      <c r="S92" s="1"/>
      <c r="T92" s="51">
        <f t="shared" si="11"/>
        <v>74</v>
      </c>
      <c r="U92" s="55">
        <f t="shared" si="7"/>
        <v>5.5E-2</v>
      </c>
      <c r="V92" s="52">
        <f t="shared" si="8"/>
        <v>1.9540884462110514E-2</v>
      </c>
      <c r="W92" s="52">
        <f t="shared" si="9"/>
        <v>1.9405226078627751E-2</v>
      </c>
      <c r="X92" s="53">
        <f t="shared" si="10"/>
        <v>1.9677504202802745E-2</v>
      </c>
      <c r="Y92" s="42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x14ac:dyDescent="0.25">
      <c r="A93" s="24"/>
      <c r="B93" s="25"/>
      <c r="C93" s="24"/>
      <c r="D93" s="25"/>
      <c r="E93" s="24"/>
      <c r="F93" s="37">
        <v>74</v>
      </c>
      <c r="G93" s="39">
        <v>2000</v>
      </c>
      <c r="H93" s="39">
        <v>3000</v>
      </c>
      <c r="I93" s="39">
        <v>0</v>
      </c>
      <c r="J93" s="39">
        <v>5000</v>
      </c>
      <c r="K93" s="24"/>
      <c r="L93" s="24"/>
      <c r="M93" s="24"/>
      <c r="N93" s="24"/>
      <c r="O93" s="24"/>
      <c r="P93" s="24"/>
      <c r="R93" s="1"/>
      <c r="S93" s="1"/>
      <c r="T93" s="51">
        <f t="shared" si="11"/>
        <v>75</v>
      </c>
      <c r="U93" s="55">
        <f t="shared" si="7"/>
        <v>5.5E-2</v>
      </c>
      <c r="V93" s="52">
        <f t="shared" si="8"/>
        <v>1.8522165366929407E-2</v>
      </c>
      <c r="W93" s="52">
        <f t="shared" si="9"/>
        <v>1.8391835919465225E-2</v>
      </c>
      <c r="X93" s="53">
        <f t="shared" si="10"/>
        <v>1.8653430849182619E-2</v>
      </c>
      <c r="Y93" s="42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x14ac:dyDescent="0.25">
      <c r="A94" s="24"/>
      <c r="B94" s="25"/>
      <c r="C94" s="24"/>
      <c r="D94" s="25"/>
      <c r="E94" s="24"/>
      <c r="F94" s="37">
        <v>75</v>
      </c>
      <c r="G94" s="39">
        <v>2000</v>
      </c>
      <c r="H94" s="39">
        <v>2000</v>
      </c>
      <c r="I94" s="39">
        <v>0</v>
      </c>
      <c r="J94" s="39">
        <v>4000</v>
      </c>
      <c r="K94" s="24"/>
      <c r="L94" s="24"/>
      <c r="M94" s="24"/>
      <c r="N94" s="24"/>
      <c r="O94" s="24"/>
      <c r="P94" s="24"/>
      <c r="R94" s="1"/>
      <c r="S94" s="1"/>
      <c r="T94" s="51">
        <f t="shared" si="11"/>
        <v>76</v>
      </c>
      <c r="U94" s="55">
        <f t="shared" si="7"/>
        <v>5.5E-2</v>
      </c>
      <c r="V94" s="52">
        <f t="shared" si="8"/>
        <v>1.7556554850170051E-2</v>
      </c>
      <c r="W94" s="52">
        <f t="shared" si="9"/>
        <v>1.7431367566548405E-2</v>
      </c>
      <c r="X94" s="53">
        <f t="shared" si="10"/>
        <v>1.7682653189100967E-2</v>
      </c>
      <c r="Y94" s="42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x14ac:dyDescent="0.25">
      <c r="A95" s="24"/>
      <c r="B95" s="25"/>
      <c r="C95" s="24"/>
      <c r="D95" s="25"/>
      <c r="E95" s="24"/>
      <c r="F95" s="37">
        <v>76</v>
      </c>
      <c r="G95" s="39">
        <v>1000</v>
      </c>
      <c r="H95" s="39">
        <v>2000</v>
      </c>
      <c r="I95" s="39">
        <v>0</v>
      </c>
      <c r="J95" s="39">
        <v>3000</v>
      </c>
      <c r="K95" s="24"/>
      <c r="L95" s="24"/>
      <c r="M95" s="24"/>
      <c r="N95" s="24"/>
      <c r="O95" s="24"/>
      <c r="P95" s="24"/>
      <c r="R95" s="1"/>
      <c r="S95" s="1"/>
      <c r="T95" s="51">
        <f t="shared" si="11"/>
        <v>77</v>
      </c>
      <c r="U95" s="55">
        <f t="shared" si="7"/>
        <v>5.5E-2</v>
      </c>
      <c r="V95" s="52">
        <f t="shared" si="8"/>
        <v>1.6641284218170672E-2</v>
      </c>
      <c r="W95" s="52">
        <f t="shared" si="9"/>
        <v>1.6521057308831778E-2</v>
      </c>
      <c r="X95" s="53">
        <f t="shared" si="10"/>
        <v>1.6762397562897883E-2</v>
      </c>
      <c r="Y95" s="42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x14ac:dyDescent="0.25">
      <c r="A96" s="24"/>
      <c r="B96" s="25"/>
      <c r="C96" s="24"/>
      <c r="D96" s="25"/>
      <c r="E96" s="24"/>
      <c r="F96" s="37">
        <v>77</v>
      </c>
      <c r="G96" s="39">
        <v>1000</v>
      </c>
      <c r="H96" s="39">
        <v>1000</v>
      </c>
      <c r="I96" s="39">
        <v>0</v>
      </c>
      <c r="J96" s="39">
        <v>2000</v>
      </c>
      <c r="K96" s="24"/>
      <c r="L96" s="24"/>
      <c r="M96" s="24"/>
      <c r="N96" s="24"/>
      <c r="O96" s="24"/>
      <c r="P96" s="24"/>
      <c r="R96" s="1"/>
      <c r="S96" s="1"/>
      <c r="T96" s="51">
        <f t="shared" si="11"/>
        <v>78</v>
      </c>
      <c r="U96" s="55">
        <f t="shared" si="7"/>
        <v>5.5E-2</v>
      </c>
      <c r="V96" s="52">
        <f t="shared" si="8"/>
        <v>1.5773729116749444E-2</v>
      </c>
      <c r="W96" s="52">
        <f t="shared" si="9"/>
        <v>1.5658285763275302E-2</v>
      </c>
      <c r="X96" s="53">
        <f t="shared" si="10"/>
        <v>1.5890034660060566E-2</v>
      </c>
      <c r="Y96" s="42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x14ac:dyDescent="0.25">
      <c r="A97" s="24"/>
      <c r="B97" s="25"/>
      <c r="C97" s="24"/>
      <c r="D97" s="25"/>
      <c r="E97" s="24"/>
      <c r="F97" s="37">
        <v>78</v>
      </c>
      <c r="G97" s="39">
        <v>1000</v>
      </c>
      <c r="H97" s="39">
        <v>0</v>
      </c>
      <c r="I97" s="39">
        <v>0</v>
      </c>
      <c r="J97" s="39">
        <v>1000</v>
      </c>
      <c r="K97" s="24"/>
      <c r="L97" s="24"/>
      <c r="M97" s="24"/>
      <c r="N97" s="24"/>
      <c r="O97" s="24"/>
      <c r="P97" s="24"/>
      <c r="R97" s="1"/>
      <c r="S97" s="1"/>
      <c r="T97" s="51">
        <f t="shared" si="11"/>
        <v>79</v>
      </c>
      <c r="U97" s="55">
        <f t="shared" si="7"/>
        <v>5.5E-2</v>
      </c>
      <c r="V97" s="52">
        <f t="shared" si="8"/>
        <v>1.4951402006397581E-2</v>
      </c>
      <c r="W97" s="52">
        <f t="shared" si="9"/>
        <v>1.4840570337669709E-2</v>
      </c>
      <c r="X97" s="53">
        <f t="shared" si="10"/>
        <v>1.5063072006882698E-2</v>
      </c>
      <c r="Y97" s="42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6.5" thickBot="1" x14ac:dyDescent="0.3">
      <c r="A98" s="24"/>
      <c r="B98" s="25"/>
      <c r="C98" s="24"/>
      <c r="D98" s="25"/>
      <c r="E98" s="24"/>
      <c r="F98" s="37">
        <v>79</v>
      </c>
      <c r="G98" s="39">
        <v>1000</v>
      </c>
      <c r="H98" s="39">
        <v>0</v>
      </c>
      <c r="I98" s="39">
        <v>0</v>
      </c>
      <c r="J98" s="39">
        <v>1000</v>
      </c>
      <c r="K98" s="24"/>
      <c r="L98" s="24"/>
      <c r="M98" s="24"/>
      <c r="N98" s="24"/>
      <c r="O98" s="24"/>
      <c r="P98" s="24"/>
      <c r="R98" s="1"/>
      <c r="S98" s="1"/>
      <c r="T98" s="56">
        <f t="shared" si="11"/>
        <v>80</v>
      </c>
      <c r="U98" s="57">
        <f t="shared" si="7"/>
        <v>5.5E-2</v>
      </c>
      <c r="V98" s="58">
        <f t="shared" si="8"/>
        <v>1.4171945029760746E-2</v>
      </c>
      <c r="W98" s="58">
        <f t="shared" si="9"/>
        <v>1.4065558087072041E-2</v>
      </c>
      <c r="X98" s="59">
        <f t="shared" si="10"/>
        <v>1.4279146845087404E-2</v>
      </c>
      <c r="Y98" s="42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x14ac:dyDescent="0.25">
      <c r="A99" s="24"/>
      <c r="B99" s="25"/>
      <c r="C99" s="24"/>
      <c r="D99" s="25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R99" s="1"/>
      <c r="S99" s="1"/>
      <c r="T99" s="1"/>
      <c r="U99" s="1"/>
      <c r="V99" s="42"/>
      <c r="W99" s="42"/>
      <c r="X99" s="42"/>
      <c r="Y99" s="42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x14ac:dyDescent="0.25">
      <c r="A100" s="24"/>
      <c r="B100" s="25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R100" s="1"/>
      <c r="S100" s="1"/>
      <c r="T100" s="1"/>
      <c r="U100" s="1"/>
      <c r="V100" s="42"/>
      <c r="W100" s="42"/>
      <c r="X100" s="42"/>
      <c r="Y100" s="42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x14ac:dyDescent="0.25">
      <c r="A101" s="24"/>
      <c r="B101" s="25" t="s">
        <v>34</v>
      </c>
      <c r="C101" s="25" t="s">
        <v>9</v>
      </c>
      <c r="D101" s="26" t="s">
        <v>43</v>
      </c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R101" s="1"/>
      <c r="S101" s="1"/>
      <c r="T101" s="1"/>
      <c r="U101" s="1"/>
      <c r="V101" s="42"/>
      <c r="W101" s="42"/>
      <c r="X101" s="42"/>
      <c r="Y101" s="42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x14ac:dyDescent="0.25">
      <c r="A102" s="24"/>
      <c r="B102" s="25"/>
      <c r="C102" s="27" t="s">
        <v>30</v>
      </c>
      <c r="D102" s="26" t="s">
        <v>29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R102" s="1"/>
      <c r="S102" s="1"/>
      <c r="T102" s="1"/>
      <c r="U102" s="1"/>
      <c r="V102" s="42"/>
      <c r="W102" s="42"/>
      <c r="X102" s="42"/>
      <c r="Y102" s="42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x14ac:dyDescent="0.25">
      <c r="A103" s="24"/>
      <c r="B103" s="25"/>
      <c r="C103" s="27" t="s">
        <v>28</v>
      </c>
      <c r="D103" s="26" t="s">
        <v>27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R103" s="1"/>
      <c r="S103" s="1"/>
      <c r="T103" s="1"/>
      <c r="U103" s="1"/>
      <c r="V103" s="42"/>
      <c r="W103" s="42"/>
      <c r="X103" s="42"/>
      <c r="Y103" s="42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x14ac:dyDescent="0.25">
      <c r="A104" s="24"/>
      <c r="B104" s="25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R104" s="1"/>
      <c r="S104" s="1"/>
      <c r="T104" s="1"/>
      <c r="U104" s="1"/>
      <c r="V104" s="42"/>
      <c r="W104" s="42"/>
      <c r="X104" s="42"/>
      <c r="Y104" s="42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x14ac:dyDescent="0.25">
      <c r="A105" s="24"/>
      <c r="B105" s="25"/>
      <c r="C105" s="24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30"/>
      <c r="P105" s="24"/>
      <c r="R105" s="1"/>
      <c r="S105" s="1"/>
      <c r="T105" s="1"/>
      <c r="U105" s="1"/>
      <c r="V105" s="42"/>
      <c r="W105" s="42"/>
      <c r="X105" s="42"/>
      <c r="Y105" s="42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x14ac:dyDescent="0.25">
      <c r="A106" s="24"/>
      <c r="B106" s="25"/>
      <c r="C106" s="24"/>
      <c r="D106" s="31" t="s">
        <v>26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/>
      <c r="P106" s="24"/>
      <c r="R106" s="1"/>
      <c r="S106" s="1"/>
      <c r="T106" s="1"/>
      <c r="U106" s="1"/>
      <c r="V106" s="42"/>
      <c r="W106" s="42"/>
      <c r="X106" s="42"/>
      <c r="Y106" s="42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x14ac:dyDescent="0.25">
      <c r="A107" s="24"/>
      <c r="B107" s="25"/>
      <c r="C107" s="24"/>
      <c r="D107" s="25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R107" s="1"/>
      <c r="S107" s="1"/>
      <c r="T107" s="1"/>
      <c r="U107" s="1"/>
      <c r="V107" s="42"/>
      <c r="W107" s="42"/>
      <c r="X107" s="42"/>
      <c r="Y107" s="42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x14ac:dyDescent="0.25">
      <c r="A108" s="24"/>
      <c r="B108" s="24" t="s">
        <v>33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R108" s="1"/>
      <c r="S108" s="1"/>
      <c r="T108" s="1"/>
      <c r="U108" s="1"/>
      <c r="V108" s="42"/>
      <c r="W108" s="42"/>
      <c r="X108" s="42"/>
      <c r="Y108" s="42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x14ac:dyDescent="0.25">
      <c r="A109" s="24"/>
      <c r="B109" s="25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R109" s="1"/>
      <c r="S109" s="1"/>
      <c r="T109" s="1"/>
      <c r="U109" s="1"/>
      <c r="V109" s="42"/>
      <c r="W109" s="42"/>
      <c r="X109" s="42"/>
      <c r="Y109" s="42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x14ac:dyDescent="0.25">
      <c r="A110" s="24"/>
      <c r="B110" s="25" t="s">
        <v>32</v>
      </c>
      <c r="C110" s="25" t="s">
        <v>9</v>
      </c>
      <c r="D110" s="26" t="s">
        <v>31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R110" s="1"/>
      <c r="S110" s="1"/>
      <c r="T110" s="1"/>
      <c r="U110" s="1"/>
      <c r="V110" s="42"/>
      <c r="W110" s="42"/>
      <c r="X110" s="42"/>
      <c r="Y110" s="42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x14ac:dyDescent="0.25">
      <c r="A111" s="24"/>
      <c r="B111" s="25"/>
      <c r="C111" s="27" t="s">
        <v>30</v>
      </c>
      <c r="D111" s="26" t="s">
        <v>29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R111" s="1"/>
      <c r="S111" s="1"/>
      <c r="T111" s="1"/>
      <c r="U111" s="1"/>
      <c r="V111" s="42"/>
      <c r="W111" s="42"/>
      <c r="X111" s="42"/>
      <c r="Y111" s="42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x14ac:dyDescent="0.25">
      <c r="A112" s="24"/>
      <c r="B112" s="25"/>
      <c r="C112" s="27" t="s">
        <v>28</v>
      </c>
      <c r="D112" s="26" t="s">
        <v>27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R112" s="1"/>
      <c r="S112" s="1"/>
      <c r="T112" s="1"/>
      <c r="U112" s="1"/>
      <c r="V112" s="42"/>
      <c r="W112" s="42"/>
      <c r="X112" s="42"/>
      <c r="Y112" s="42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x14ac:dyDescent="0.25">
      <c r="A113" s="24"/>
      <c r="B113" s="25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R113" s="1"/>
      <c r="S113" s="1"/>
      <c r="T113" s="1"/>
      <c r="U113" s="1"/>
      <c r="V113" s="42"/>
      <c r="W113" s="42"/>
      <c r="X113" s="42"/>
      <c r="Y113" s="42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x14ac:dyDescent="0.25">
      <c r="A114" s="24"/>
      <c r="B114" s="25"/>
      <c r="C114" s="24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30"/>
      <c r="P114" s="24"/>
      <c r="R114" s="1"/>
      <c r="S114" s="1"/>
      <c r="T114" s="1"/>
      <c r="U114" s="1"/>
      <c r="V114" s="42"/>
      <c r="W114" s="42"/>
      <c r="X114" s="42"/>
      <c r="Y114" s="42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x14ac:dyDescent="0.25">
      <c r="A115" s="24"/>
      <c r="B115" s="25"/>
      <c r="C115" s="24"/>
      <c r="D115" s="31" t="s">
        <v>26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/>
      <c r="P115" s="24"/>
      <c r="R115" s="1"/>
      <c r="S115" s="1"/>
      <c r="T115" s="1"/>
      <c r="U115" s="1"/>
      <c r="V115" s="42"/>
      <c r="W115" s="42"/>
      <c r="X115" s="42"/>
      <c r="Y115" s="42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x14ac:dyDescent="0.25">
      <c r="A116" s="24"/>
      <c r="B116" s="25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34" ht="15.75" x14ac:dyDescent="0.25">
      <c r="A117" s="24"/>
      <c r="B117" s="25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34" ht="15.7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34" ht="15.75" x14ac:dyDescent="0.25">
      <c r="A119" s="24"/>
      <c r="B119" s="24"/>
      <c r="C119" s="40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R119" s="21"/>
    </row>
    <row r="120" spans="1:34" x14ac:dyDescent="0.25">
      <c r="A120" s="19"/>
      <c r="B120" s="19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R120" s="17"/>
      <c r="S120" s="18"/>
    </row>
    <row r="121" spans="1:3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R121" s="17"/>
      <c r="S121" s="17"/>
    </row>
    <row r="122" spans="1:3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R122" s="17"/>
      <c r="S122" s="17"/>
    </row>
    <row r="123" spans="1:3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R123" s="17"/>
      <c r="S123" s="17"/>
    </row>
    <row r="124" spans="1:3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34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34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34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34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</sheetData>
  <mergeCells count="15">
    <mergeCell ref="AE17:AF17"/>
    <mergeCell ref="S2:X2"/>
    <mergeCell ref="S3:X3"/>
    <mergeCell ref="S4:X4"/>
    <mergeCell ref="S5:X5"/>
    <mergeCell ref="S8:U8"/>
    <mergeCell ref="V8:X8"/>
    <mergeCell ref="S9:U9"/>
    <mergeCell ref="S10:U10"/>
    <mergeCell ref="S11:U11"/>
    <mergeCell ref="V9:X9"/>
    <mergeCell ref="V10:X10"/>
    <mergeCell ref="V11:X11"/>
    <mergeCell ref="S7:U7"/>
    <mergeCell ref="V7:X7"/>
  </mergeCells>
  <pageMargins left="0.7" right="0.7" top="0.75" bottom="0.75" header="0.3" footer="0.3"/>
  <pageSetup scale="77" orientation="portrait" r:id="rId1"/>
  <headerFooter differentFirst="1">
    <firstFooter>&amp;L </firstFooter>
  </headerFooter>
  <colBreaks count="1" manualBreakCount="1">
    <brk id="7" max="2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5D7A-E2D9-4CFE-911E-0E00BE51FE04}">
  <sheetPr>
    <outlinePr summaryBelow="0" summaryRight="0"/>
  </sheetPr>
  <dimension ref="A1:U1027"/>
  <sheetViews>
    <sheetView tabSelected="1" topLeftCell="E1" zoomScaleNormal="100" workbookViewId="0">
      <selection activeCell="M17" sqref="M17"/>
    </sheetView>
  </sheetViews>
  <sheetFormatPr defaultColWidth="12.5703125" defaultRowHeight="15.75" customHeight="1" x14ac:dyDescent="0.25"/>
  <cols>
    <col min="1" max="1" width="4.42578125" style="77" customWidth="1"/>
    <col min="2" max="2" width="16" style="77" customWidth="1"/>
    <col min="3" max="3" width="13.5703125" style="76" customWidth="1"/>
    <col min="4" max="4" width="31.5703125" style="76" customWidth="1"/>
    <col min="5" max="5" width="27.5703125" style="76" customWidth="1"/>
    <col min="6" max="6" width="78" style="76" customWidth="1"/>
    <col min="7" max="7" width="3.42578125" style="75" customWidth="1"/>
    <col min="8" max="8" width="3.42578125" style="74" customWidth="1"/>
    <col min="9" max="9" width="5" style="74" customWidth="1"/>
    <col min="10" max="16384" width="12.5703125" style="74"/>
  </cols>
  <sheetData>
    <row r="1" spans="1:21" ht="15.75" customHeight="1" x14ac:dyDescent="0.25">
      <c r="A1" s="76" t="s">
        <v>41</v>
      </c>
      <c r="B1" s="76"/>
      <c r="G1" s="79"/>
      <c r="H1" s="78"/>
      <c r="I1" s="93" t="str">
        <f>A1</f>
        <v>RETRPIRM Fall 2024</v>
      </c>
      <c r="J1" s="112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ht="15.75" customHeight="1" x14ac:dyDescent="0.25">
      <c r="A2" s="76" t="s">
        <v>124</v>
      </c>
      <c r="B2" s="76"/>
      <c r="G2" s="79"/>
      <c r="H2" s="78"/>
      <c r="I2" s="93" t="str">
        <f>A2</f>
        <v>Question 3</v>
      </c>
      <c r="J2" s="112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ht="15.75" customHeight="1" x14ac:dyDescent="0.25">
      <c r="G3" s="79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ht="15.75" customHeight="1" x14ac:dyDescent="0.25">
      <c r="B4" s="91" t="s">
        <v>123</v>
      </c>
      <c r="G4" s="79"/>
      <c r="H4" s="78"/>
      <c r="I4" s="111" t="s">
        <v>122</v>
      </c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15.75" customHeight="1" x14ac:dyDescent="0.25">
      <c r="B5" s="76"/>
      <c r="G5" s="79"/>
      <c r="H5" s="78"/>
      <c r="T5" s="78"/>
      <c r="U5" s="78"/>
    </row>
    <row r="6" spans="1:21" ht="15.75" customHeight="1" x14ac:dyDescent="0.25">
      <c r="B6" s="76" t="s">
        <v>121</v>
      </c>
      <c r="G6" s="79"/>
      <c r="H6" s="78"/>
      <c r="I6" s="93" t="s">
        <v>120</v>
      </c>
      <c r="J6" s="93"/>
      <c r="K6" s="93"/>
      <c r="L6" s="93"/>
      <c r="M6" s="93"/>
      <c r="N6" s="93"/>
      <c r="O6" s="93"/>
      <c r="P6" s="93"/>
      <c r="Q6" s="93"/>
      <c r="R6" s="84"/>
      <c r="S6" s="84"/>
      <c r="T6" s="78"/>
      <c r="U6" s="78"/>
    </row>
    <row r="7" spans="1:21" ht="15.75" customHeight="1" x14ac:dyDescent="0.25">
      <c r="B7" s="76"/>
      <c r="G7" s="79"/>
      <c r="H7" s="78"/>
      <c r="I7" s="93"/>
      <c r="J7" s="93" t="s">
        <v>119</v>
      </c>
      <c r="K7" s="93"/>
      <c r="L7" s="93"/>
      <c r="M7" s="93"/>
      <c r="N7" s="93"/>
      <c r="O7" s="93"/>
      <c r="P7" s="93"/>
      <c r="Q7" s="93"/>
      <c r="R7" s="84"/>
      <c r="S7" s="84"/>
      <c r="T7" s="78"/>
      <c r="U7" s="78"/>
    </row>
    <row r="8" spans="1:21" ht="15.75" customHeight="1" x14ac:dyDescent="0.25">
      <c r="B8" s="76" t="s">
        <v>118</v>
      </c>
      <c r="G8" s="79"/>
      <c r="H8" s="78"/>
      <c r="I8" s="93"/>
      <c r="J8" s="93" t="s">
        <v>117</v>
      </c>
      <c r="K8" s="93"/>
      <c r="L8" s="93"/>
      <c r="M8" s="93"/>
      <c r="N8" s="93"/>
      <c r="O8" s="93"/>
      <c r="P8" s="93"/>
      <c r="Q8" s="93"/>
      <c r="R8" s="84"/>
      <c r="S8" s="84"/>
      <c r="T8" s="78"/>
      <c r="U8" s="78"/>
    </row>
    <row r="9" spans="1:21" ht="15.75" customHeight="1" x14ac:dyDescent="0.25">
      <c r="B9" s="76"/>
      <c r="G9" s="79"/>
      <c r="H9" s="78"/>
      <c r="I9" s="93"/>
      <c r="J9" s="93"/>
      <c r="K9" s="93"/>
      <c r="L9" s="93"/>
      <c r="M9" s="93"/>
      <c r="N9" s="93"/>
      <c r="O9" s="93"/>
      <c r="P9" s="93"/>
      <c r="Q9" s="93"/>
      <c r="R9" s="84"/>
      <c r="S9" s="84"/>
      <c r="T9" s="78"/>
      <c r="U9" s="78"/>
    </row>
    <row r="10" spans="1:21" ht="15.75" customHeight="1" x14ac:dyDescent="0.25">
      <c r="B10" s="137" t="s">
        <v>116</v>
      </c>
      <c r="C10" s="137"/>
      <c r="D10" s="137"/>
      <c r="E10" s="96">
        <v>6000</v>
      </c>
      <c r="G10" s="79"/>
      <c r="H10" s="78"/>
      <c r="I10" s="93"/>
      <c r="J10" s="105" t="s">
        <v>115</v>
      </c>
      <c r="K10" s="93"/>
      <c r="L10" s="93"/>
      <c r="M10" s="93"/>
      <c r="N10" s="93"/>
      <c r="O10" s="93"/>
      <c r="P10" s="93"/>
      <c r="Q10" s="93"/>
      <c r="R10" s="84"/>
      <c r="S10" s="84"/>
      <c r="T10" s="78"/>
      <c r="U10" s="78"/>
    </row>
    <row r="11" spans="1:21" ht="15.75" customHeight="1" x14ac:dyDescent="0.25">
      <c r="B11" s="137" t="s">
        <v>114</v>
      </c>
      <c r="C11" s="137"/>
      <c r="D11" s="137"/>
      <c r="E11" s="96">
        <v>3500</v>
      </c>
      <c r="G11" s="79"/>
      <c r="H11" s="78"/>
      <c r="I11" s="93"/>
      <c r="J11" s="102" t="s">
        <v>113</v>
      </c>
      <c r="K11" s="93"/>
      <c r="L11" s="93"/>
      <c r="M11" s="93"/>
      <c r="N11" s="93"/>
      <c r="O11" s="93"/>
      <c r="P11" s="93"/>
      <c r="Q11" s="93"/>
      <c r="R11" s="84"/>
      <c r="S11" s="84"/>
      <c r="T11" s="78"/>
      <c r="U11" s="78"/>
    </row>
    <row r="12" spans="1:21" ht="15.75" customHeight="1" x14ac:dyDescent="0.25">
      <c r="B12" s="137" t="s">
        <v>76</v>
      </c>
      <c r="C12" s="137"/>
      <c r="D12" s="137"/>
      <c r="E12" s="96">
        <v>2500</v>
      </c>
      <c r="G12" s="79"/>
      <c r="H12" s="78"/>
      <c r="I12" s="93"/>
      <c r="J12" s="95" t="s">
        <v>112</v>
      </c>
      <c r="K12" s="93"/>
      <c r="L12" s="93"/>
      <c r="M12" s="93"/>
      <c r="N12" s="93"/>
      <c r="O12" s="93"/>
      <c r="P12" s="93"/>
      <c r="Q12" s="93"/>
      <c r="R12" s="84"/>
      <c r="S12" s="84"/>
      <c r="T12" s="78"/>
      <c r="U12" s="78"/>
    </row>
    <row r="13" spans="1:21" ht="15.75" customHeight="1" x14ac:dyDescent="0.25">
      <c r="B13" s="137" t="s">
        <v>111</v>
      </c>
      <c r="C13" s="137"/>
      <c r="D13" s="137"/>
      <c r="E13" s="96">
        <v>1000</v>
      </c>
      <c r="G13" s="79"/>
      <c r="H13" s="78"/>
      <c r="I13" s="93"/>
      <c r="J13" s="102">
        <f>1.5*2500/6000</f>
        <v>0.625</v>
      </c>
      <c r="K13" s="93"/>
      <c r="L13" s="93"/>
      <c r="M13" s="93"/>
      <c r="N13" s="93"/>
      <c r="O13" s="93"/>
      <c r="P13" s="93"/>
      <c r="Q13" s="93"/>
      <c r="R13" s="84"/>
      <c r="S13" s="84"/>
      <c r="T13" s="78"/>
      <c r="U13" s="78"/>
    </row>
    <row r="14" spans="1:21" ht="15.75" customHeight="1" x14ac:dyDescent="0.25">
      <c r="B14" s="137" t="s">
        <v>75</v>
      </c>
      <c r="C14" s="137"/>
      <c r="D14" s="137"/>
      <c r="E14" s="110">
        <v>1.5</v>
      </c>
      <c r="G14" s="79"/>
      <c r="H14" s="78"/>
      <c r="I14" s="93"/>
      <c r="J14" s="100"/>
      <c r="K14" s="93"/>
      <c r="L14" s="93"/>
      <c r="M14" s="93"/>
      <c r="N14" s="93"/>
      <c r="O14" s="93"/>
      <c r="P14" s="93"/>
      <c r="Q14" s="93"/>
      <c r="R14" s="84"/>
      <c r="S14" s="84"/>
      <c r="T14" s="78"/>
      <c r="U14" s="78"/>
    </row>
    <row r="15" spans="1:21" ht="15.75" customHeight="1" x14ac:dyDescent="0.25">
      <c r="B15" s="137" t="s">
        <v>110</v>
      </c>
      <c r="C15" s="137"/>
      <c r="D15" s="137"/>
      <c r="E15" s="96">
        <v>2000</v>
      </c>
      <c r="G15" s="79"/>
      <c r="H15" s="78"/>
      <c r="I15" s="93"/>
      <c r="J15" s="93" t="s">
        <v>93</v>
      </c>
      <c r="K15" s="93"/>
      <c r="L15" s="93"/>
      <c r="M15" s="93"/>
      <c r="N15" s="93"/>
      <c r="O15" s="93"/>
      <c r="P15" s="93"/>
      <c r="Q15" s="93"/>
      <c r="R15" s="84"/>
      <c r="S15" s="84"/>
      <c r="T15" s="78"/>
      <c r="U15" s="78"/>
    </row>
    <row r="16" spans="1:21" ht="15.75" customHeight="1" x14ac:dyDescent="0.25">
      <c r="B16" s="137" t="s">
        <v>109</v>
      </c>
      <c r="C16" s="137"/>
      <c r="D16" s="137"/>
      <c r="E16" s="96">
        <v>2250</v>
      </c>
      <c r="G16" s="79"/>
      <c r="H16" s="78"/>
      <c r="I16" s="93"/>
      <c r="J16" s="95" t="s">
        <v>108</v>
      </c>
      <c r="K16" s="93"/>
      <c r="L16" s="93"/>
      <c r="M16" s="93"/>
      <c r="N16" s="93"/>
      <c r="O16" s="93"/>
      <c r="P16" s="93"/>
      <c r="Q16" s="93"/>
      <c r="R16" s="84"/>
      <c r="S16" s="84"/>
      <c r="T16" s="78"/>
      <c r="U16" s="78"/>
    </row>
    <row r="17" spans="2:21" ht="15.75" customHeight="1" x14ac:dyDescent="0.25">
      <c r="B17" s="138" t="s">
        <v>73</v>
      </c>
      <c r="C17" s="138"/>
      <c r="D17" s="138"/>
      <c r="E17" s="109">
        <v>1500</v>
      </c>
      <c r="G17" s="79"/>
      <c r="H17" s="78"/>
      <c r="I17" s="93"/>
      <c r="J17" s="99">
        <f>3%+J13*(7-3)%</f>
        <v>5.5E-2</v>
      </c>
      <c r="K17" s="93"/>
      <c r="L17" s="93"/>
      <c r="M17" s="93"/>
      <c r="N17" s="93"/>
      <c r="O17" s="93"/>
      <c r="P17" s="93"/>
      <c r="Q17" s="93"/>
      <c r="R17" s="84"/>
      <c r="S17" s="84"/>
      <c r="T17" s="78"/>
      <c r="U17" s="78"/>
    </row>
    <row r="18" spans="2:21" ht="15.75" customHeight="1" x14ac:dyDescent="0.25">
      <c r="B18" s="139" t="s">
        <v>107</v>
      </c>
      <c r="C18" s="140"/>
      <c r="D18" s="140"/>
      <c r="E18" s="108" t="s">
        <v>106</v>
      </c>
      <c r="G18" s="79"/>
      <c r="H18" s="78"/>
      <c r="I18" s="93"/>
      <c r="J18" s="93"/>
      <c r="K18" s="93"/>
      <c r="L18" s="93"/>
      <c r="M18" s="93"/>
      <c r="N18" s="93"/>
      <c r="O18" s="93"/>
      <c r="P18" s="93"/>
      <c r="Q18" s="93"/>
      <c r="R18" s="84"/>
      <c r="S18" s="84"/>
      <c r="T18" s="78"/>
      <c r="U18" s="78"/>
    </row>
    <row r="19" spans="2:21" ht="15.75" customHeight="1" x14ac:dyDescent="0.25">
      <c r="B19" s="141"/>
      <c r="C19" s="142"/>
      <c r="D19" s="142"/>
      <c r="E19" s="107" t="s">
        <v>105</v>
      </c>
      <c r="G19" s="79"/>
      <c r="H19" s="78"/>
      <c r="I19" s="93"/>
      <c r="J19" s="93"/>
      <c r="K19" s="93"/>
      <c r="L19" s="93"/>
      <c r="M19" s="93"/>
      <c r="N19" s="93"/>
      <c r="O19" s="93"/>
      <c r="P19" s="93"/>
      <c r="Q19" s="93"/>
      <c r="R19" s="84"/>
      <c r="S19" s="84"/>
      <c r="T19" s="78"/>
      <c r="U19" s="78"/>
    </row>
    <row r="20" spans="2:21" x14ac:dyDescent="0.25">
      <c r="B20" s="143" t="s">
        <v>104</v>
      </c>
      <c r="C20" s="143"/>
      <c r="D20" s="143"/>
      <c r="E20" s="106">
        <v>0.03</v>
      </c>
      <c r="G20" s="79"/>
      <c r="H20" s="78"/>
      <c r="I20" s="93"/>
      <c r="J20" s="105" t="s">
        <v>103</v>
      </c>
      <c r="K20" s="93"/>
      <c r="L20" s="93"/>
      <c r="M20" s="93"/>
      <c r="N20" s="93"/>
      <c r="O20" s="93"/>
      <c r="P20" s="93"/>
      <c r="Q20" s="93"/>
      <c r="R20" s="84"/>
      <c r="S20" s="84"/>
      <c r="T20" s="78"/>
      <c r="U20" s="78"/>
    </row>
    <row r="21" spans="2:21" x14ac:dyDescent="0.25">
      <c r="B21" s="137" t="s">
        <v>102</v>
      </c>
      <c r="C21" s="137"/>
      <c r="D21" s="137"/>
      <c r="E21" s="104">
        <v>7.0000000000000007E-2</v>
      </c>
      <c r="G21" s="79"/>
      <c r="H21" s="78"/>
      <c r="I21" s="93"/>
      <c r="J21" s="102" t="s">
        <v>101</v>
      </c>
      <c r="K21" s="93"/>
      <c r="L21" s="93"/>
      <c r="M21" s="93"/>
      <c r="N21" s="93"/>
      <c r="O21" s="93"/>
      <c r="P21" s="93"/>
      <c r="Q21" s="93"/>
      <c r="R21" s="84"/>
      <c r="S21" s="84"/>
      <c r="T21" s="78"/>
      <c r="U21" s="78"/>
    </row>
    <row r="22" spans="2:21" x14ac:dyDescent="0.25">
      <c r="B22" s="76"/>
      <c r="G22" s="79"/>
      <c r="H22" s="78"/>
      <c r="I22" s="93"/>
      <c r="J22" s="103" t="s">
        <v>100</v>
      </c>
      <c r="K22" s="93"/>
      <c r="L22" s="93"/>
      <c r="M22" s="93"/>
      <c r="N22" s="93"/>
      <c r="O22" s="93"/>
      <c r="P22" s="93"/>
      <c r="Q22" s="93"/>
      <c r="R22" s="84"/>
      <c r="S22" s="84"/>
      <c r="T22" s="78"/>
      <c r="U22" s="78"/>
    </row>
    <row r="23" spans="2:21" x14ac:dyDescent="0.25">
      <c r="B23" s="76" t="s">
        <v>99</v>
      </c>
      <c r="G23" s="79"/>
      <c r="H23" s="78"/>
      <c r="I23" s="93"/>
      <c r="J23" s="102">
        <f>3500-(2000-1500)</f>
        <v>3000</v>
      </c>
      <c r="K23" s="93"/>
      <c r="L23" s="93"/>
      <c r="M23" s="93"/>
      <c r="N23" s="93"/>
      <c r="O23" s="93"/>
      <c r="P23" s="93"/>
      <c r="Q23" s="93"/>
      <c r="R23" s="84"/>
      <c r="S23" s="84"/>
      <c r="T23" s="78"/>
      <c r="U23" s="78"/>
    </row>
    <row r="24" spans="2:21" x14ac:dyDescent="0.25">
      <c r="B24" s="76"/>
      <c r="G24" s="79"/>
      <c r="H24" s="78"/>
      <c r="I24" s="93"/>
      <c r="J24" s="102"/>
      <c r="K24" s="93"/>
      <c r="L24" s="93"/>
      <c r="M24" s="93"/>
      <c r="N24" s="93"/>
      <c r="O24" s="93"/>
      <c r="P24" s="93"/>
      <c r="Q24" s="93"/>
      <c r="R24" s="84"/>
      <c r="S24" s="84"/>
      <c r="T24" s="78"/>
      <c r="U24" s="78"/>
    </row>
    <row r="25" spans="2:21" x14ac:dyDescent="0.25">
      <c r="B25" s="92" t="s">
        <v>38</v>
      </c>
      <c r="C25" s="91" t="s">
        <v>84</v>
      </c>
      <c r="D25" s="76" t="s">
        <v>98</v>
      </c>
      <c r="G25" s="79"/>
      <c r="H25" s="78"/>
      <c r="I25" s="93"/>
      <c r="J25" s="102" t="s">
        <v>97</v>
      </c>
      <c r="K25" s="93"/>
      <c r="L25" s="93"/>
      <c r="M25" s="93"/>
      <c r="N25" s="93"/>
      <c r="O25" s="93"/>
      <c r="P25" s="93"/>
      <c r="Q25" s="93"/>
      <c r="R25" s="84"/>
      <c r="S25" s="84"/>
      <c r="T25" s="78"/>
      <c r="U25" s="78"/>
    </row>
    <row r="26" spans="2:21" x14ac:dyDescent="0.25">
      <c r="B26" s="92"/>
      <c r="C26" s="91"/>
      <c r="G26" s="79"/>
      <c r="H26" s="78"/>
      <c r="I26" s="93"/>
      <c r="J26" s="95" t="s">
        <v>96</v>
      </c>
      <c r="K26" s="93"/>
      <c r="L26" s="93"/>
      <c r="M26" s="93"/>
      <c r="N26" s="93"/>
      <c r="O26" s="93"/>
      <c r="P26" s="93"/>
      <c r="Q26" s="93"/>
      <c r="R26" s="84"/>
      <c r="S26" s="84"/>
      <c r="T26" s="78"/>
      <c r="U26" s="78"/>
    </row>
    <row r="27" spans="2:21" x14ac:dyDescent="0.25">
      <c r="B27" s="92"/>
      <c r="C27" s="98" t="s">
        <v>80</v>
      </c>
      <c r="D27" s="87"/>
      <c r="E27" s="87"/>
      <c r="F27" s="86"/>
      <c r="G27" s="79"/>
      <c r="H27" s="78"/>
      <c r="I27" s="93"/>
      <c r="J27" s="101">
        <f>(1.5*2500-0.6*1500)/6000</f>
        <v>0.47499999999999998</v>
      </c>
      <c r="K27" s="93"/>
      <c r="L27" s="93"/>
      <c r="M27" s="93"/>
      <c r="N27" s="93"/>
      <c r="O27" s="93"/>
      <c r="P27" s="93"/>
      <c r="Q27" s="93"/>
      <c r="R27" s="84"/>
      <c r="S27" s="84"/>
      <c r="T27" s="78"/>
      <c r="U27" s="78"/>
    </row>
    <row r="28" spans="2:21" x14ac:dyDescent="0.25">
      <c r="G28" s="79"/>
      <c r="H28" s="78"/>
      <c r="I28" s="93"/>
      <c r="J28" s="93"/>
      <c r="K28" s="93"/>
      <c r="L28" s="93"/>
      <c r="M28" s="93"/>
      <c r="N28" s="93"/>
      <c r="O28" s="93"/>
      <c r="P28" s="93"/>
      <c r="Q28" s="93"/>
      <c r="R28" s="84"/>
      <c r="S28" s="84"/>
      <c r="T28" s="78"/>
      <c r="U28" s="78"/>
    </row>
    <row r="29" spans="2:21" x14ac:dyDescent="0.25">
      <c r="B29" s="92" t="s">
        <v>34</v>
      </c>
      <c r="C29" s="91" t="s">
        <v>95</v>
      </c>
      <c r="D29" s="76" t="s">
        <v>94</v>
      </c>
      <c r="G29" s="79"/>
      <c r="H29" s="78"/>
      <c r="I29" s="93"/>
      <c r="J29" s="93" t="s">
        <v>93</v>
      </c>
      <c r="K29" s="93"/>
      <c r="L29" s="93"/>
      <c r="M29" s="93"/>
      <c r="N29" s="93"/>
      <c r="O29" s="93"/>
      <c r="P29" s="93"/>
      <c r="Q29" s="93"/>
      <c r="R29" s="84"/>
      <c r="S29" s="84"/>
      <c r="T29" s="78"/>
      <c r="U29" s="78"/>
    </row>
    <row r="30" spans="2:21" x14ac:dyDescent="0.25">
      <c r="B30" s="92"/>
      <c r="C30" s="91"/>
      <c r="G30" s="79"/>
      <c r="H30" s="78"/>
      <c r="I30" s="93"/>
      <c r="J30" s="95" t="s">
        <v>92</v>
      </c>
      <c r="K30" s="93"/>
      <c r="L30" s="93"/>
      <c r="M30" s="93"/>
      <c r="N30" s="93"/>
      <c r="O30" s="93"/>
      <c r="P30" s="93"/>
      <c r="Q30" s="93"/>
      <c r="R30" s="84"/>
      <c r="S30" s="84"/>
      <c r="T30" s="78"/>
      <c r="U30" s="78"/>
    </row>
    <row r="31" spans="2:21" x14ac:dyDescent="0.25">
      <c r="B31" s="92"/>
      <c r="C31" s="98" t="s">
        <v>80</v>
      </c>
      <c r="D31" s="87"/>
      <c r="E31" s="87"/>
      <c r="F31" s="86"/>
      <c r="G31" s="79"/>
      <c r="H31" s="78"/>
      <c r="I31" s="100"/>
      <c r="J31" s="99">
        <f>3%+J27*(7-3)%</f>
        <v>4.9000000000000002E-2</v>
      </c>
      <c r="K31" s="93"/>
      <c r="L31" s="93"/>
      <c r="M31" s="93"/>
      <c r="N31" s="93"/>
      <c r="O31" s="93"/>
      <c r="P31" s="93"/>
      <c r="Q31" s="93"/>
      <c r="R31" s="84"/>
      <c r="S31" s="84"/>
      <c r="T31" s="78"/>
      <c r="U31" s="78"/>
    </row>
    <row r="32" spans="2:21" x14ac:dyDescent="0.25">
      <c r="G32" s="79"/>
      <c r="H32" s="78"/>
      <c r="I32" s="100"/>
      <c r="J32" s="99"/>
      <c r="K32" s="93"/>
      <c r="L32" s="93"/>
      <c r="M32" s="93"/>
      <c r="N32" s="93"/>
      <c r="O32" s="93"/>
      <c r="P32" s="93"/>
      <c r="Q32" s="93"/>
      <c r="R32" s="84"/>
      <c r="S32" s="84"/>
      <c r="T32" s="78"/>
      <c r="U32" s="78"/>
    </row>
    <row r="33" spans="2:21" x14ac:dyDescent="0.25">
      <c r="B33" s="92" t="s">
        <v>91</v>
      </c>
      <c r="C33" s="91" t="s">
        <v>84</v>
      </c>
      <c r="D33" s="76" t="s">
        <v>90</v>
      </c>
      <c r="G33" s="79"/>
      <c r="H33" s="78"/>
      <c r="I33" s="100"/>
      <c r="J33" s="99"/>
      <c r="K33" s="93"/>
      <c r="L33" s="93"/>
      <c r="M33" s="93"/>
      <c r="N33" s="93"/>
      <c r="O33" s="93"/>
      <c r="P33" s="93"/>
      <c r="Q33" s="93"/>
      <c r="R33" s="84"/>
      <c r="S33" s="84"/>
      <c r="T33" s="78"/>
      <c r="U33" s="78"/>
    </row>
    <row r="34" spans="2:21" x14ac:dyDescent="0.25">
      <c r="G34" s="79"/>
      <c r="H34" s="78"/>
      <c r="I34" s="93"/>
      <c r="J34" s="93"/>
      <c r="K34" s="93"/>
      <c r="L34" s="93"/>
      <c r="M34" s="93"/>
      <c r="N34" s="93"/>
      <c r="O34" s="93"/>
      <c r="P34" s="93"/>
      <c r="Q34" s="93"/>
      <c r="R34" s="84"/>
      <c r="S34" s="84"/>
      <c r="T34" s="78"/>
      <c r="U34" s="78"/>
    </row>
    <row r="35" spans="2:21" x14ac:dyDescent="0.25">
      <c r="C35" s="76" t="s">
        <v>30</v>
      </c>
      <c r="D35" s="76" t="s">
        <v>89</v>
      </c>
      <c r="G35" s="79"/>
      <c r="H35" s="78"/>
      <c r="I35" s="93"/>
      <c r="J35" s="93"/>
      <c r="K35" s="93"/>
      <c r="L35" s="93"/>
      <c r="M35" s="93"/>
      <c r="N35" s="93"/>
      <c r="O35" s="93"/>
      <c r="P35" s="93"/>
      <c r="Q35" s="93"/>
      <c r="R35" s="84"/>
      <c r="S35" s="84"/>
      <c r="T35" s="78"/>
      <c r="U35" s="78"/>
    </row>
    <row r="36" spans="2:21" x14ac:dyDescent="0.25">
      <c r="C36" s="76" t="s">
        <v>28</v>
      </c>
      <c r="D36" s="76" t="s">
        <v>88</v>
      </c>
      <c r="G36" s="79"/>
      <c r="H36" s="78"/>
      <c r="I36" s="93" t="s">
        <v>87</v>
      </c>
      <c r="J36" s="93"/>
      <c r="K36" s="93"/>
      <c r="L36" s="93"/>
      <c r="M36" s="93"/>
      <c r="N36" s="93"/>
      <c r="O36" s="93"/>
      <c r="P36" s="93"/>
      <c r="Q36" s="93"/>
      <c r="R36" s="84"/>
      <c r="S36" s="84"/>
      <c r="T36" s="78"/>
      <c r="U36" s="78"/>
    </row>
    <row r="37" spans="2:21" x14ac:dyDescent="0.25">
      <c r="G37" s="79"/>
      <c r="H37" s="78"/>
      <c r="I37" s="93"/>
      <c r="J37" s="93"/>
      <c r="K37" s="93"/>
      <c r="L37" s="93"/>
      <c r="M37" s="93"/>
      <c r="N37" s="93"/>
      <c r="O37" s="93"/>
      <c r="P37" s="93"/>
      <c r="Q37" s="93"/>
      <c r="R37" s="84"/>
      <c r="S37" s="84"/>
      <c r="T37" s="78"/>
      <c r="U37" s="78"/>
    </row>
    <row r="38" spans="2:21" x14ac:dyDescent="0.25">
      <c r="C38" s="88" t="s">
        <v>26</v>
      </c>
      <c r="D38" s="87"/>
      <c r="E38" s="87"/>
      <c r="F38" s="86"/>
      <c r="G38" s="79"/>
      <c r="H38" s="78"/>
      <c r="I38" s="93"/>
      <c r="J38" s="93" t="s">
        <v>86</v>
      </c>
      <c r="K38" s="93"/>
      <c r="L38" s="93"/>
      <c r="M38" s="93"/>
      <c r="N38" s="93"/>
      <c r="O38" s="93"/>
      <c r="P38" s="93"/>
      <c r="Q38" s="93"/>
      <c r="R38" s="84"/>
      <c r="S38" s="84"/>
      <c r="T38" s="78"/>
      <c r="U38" s="78"/>
    </row>
    <row r="39" spans="2:21" x14ac:dyDescent="0.25">
      <c r="G39" s="79"/>
      <c r="H39" s="78"/>
      <c r="I39" s="93"/>
      <c r="J39" s="93"/>
      <c r="K39" s="93"/>
      <c r="L39" s="93"/>
      <c r="M39" s="93"/>
      <c r="N39" s="93"/>
      <c r="O39" s="93"/>
      <c r="P39" s="93"/>
      <c r="Q39" s="93"/>
      <c r="R39" s="84"/>
      <c r="S39" s="84"/>
      <c r="T39" s="78"/>
      <c r="U39" s="78"/>
    </row>
    <row r="40" spans="2:21" x14ac:dyDescent="0.25">
      <c r="B40" s="92" t="s">
        <v>85</v>
      </c>
      <c r="C40" s="91" t="s">
        <v>84</v>
      </c>
      <c r="D40" s="76" t="s">
        <v>83</v>
      </c>
      <c r="G40" s="79"/>
      <c r="H40" s="78"/>
      <c r="I40" s="93"/>
      <c r="J40" s="93" t="s">
        <v>82</v>
      </c>
      <c r="K40" s="93"/>
      <c r="L40" s="93"/>
      <c r="M40" s="93"/>
      <c r="N40" s="93"/>
      <c r="O40" s="93"/>
      <c r="P40" s="93"/>
      <c r="Q40" s="93"/>
      <c r="R40" s="84"/>
      <c r="S40" s="84"/>
      <c r="T40" s="78"/>
      <c r="U40" s="78"/>
    </row>
    <row r="41" spans="2:21" x14ac:dyDescent="0.25">
      <c r="B41" s="92"/>
      <c r="C41" s="91"/>
      <c r="G41" s="79"/>
      <c r="H41" s="78"/>
      <c r="I41" s="93"/>
      <c r="J41" s="93" t="s">
        <v>81</v>
      </c>
      <c r="K41" s="93"/>
      <c r="L41" s="93"/>
      <c r="M41" s="93"/>
      <c r="N41" s="93"/>
      <c r="O41" s="93"/>
      <c r="P41" s="93"/>
      <c r="Q41" s="93"/>
      <c r="R41" s="84"/>
      <c r="S41" s="84"/>
      <c r="T41" s="78"/>
      <c r="U41" s="78"/>
    </row>
    <row r="42" spans="2:21" x14ac:dyDescent="0.25">
      <c r="B42" s="92"/>
      <c r="C42" s="98" t="s">
        <v>80</v>
      </c>
      <c r="D42" s="87"/>
      <c r="E42" s="87"/>
      <c r="F42" s="86"/>
      <c r="G42" s="79"/>
      <c r="H42" s="78"/>
      <c r="I42" s="93"/>
      <c r="J42" s="93"/>
      <c r="K42" s="93"/>
      <c r="L42" s="93"/>
      <c r="M42" s="93"/>
      <c r="N42" s="93"/>
      <c r="O42" s="93"/>
      <c r="P42" s="93"/>
      <c r="Q42" s="93"/>
      <c r="R42" s="84"/>
      <c r="S42" s="84"/>
      <c r="T42" s="78"/>
      <c r="U42" s="78"/>
    </row>
    <row r="43" spans="2:21" x14ac:dyDescent="0.25">
      <c r="B43" s="76"/>
      <c r="G43" s="79"/>
      <c r="H43" s="78"/>
      <c r="I43" s="93"/>
      <c r="J43" s="93" t="s">
        <v>79</v>
      </c>
      <c r="K43" s="93"/>
      <c r="L43" s="93"/>
      <c r="M43" s="93"/>
      <c r="N43" s="93"/>
      <c r="O43" s="93"/>
      <c r="P43" s="93"/>
      <c r="Q43" s="93"/>
      <c r="R43" s="84"/>
      <c r="S43" s="84"/>
      <c r="T43" s="78"/>
      <c r="U43" s="78"/>
    </row>
    <row r="44" spans="2:21" x14ac:dyDescent="0.25">
      <c r="B44" s="76" t="s">
        <v>78</v>
      </c>
      <c r="G44" s="79"/>
      <c r="H44" s="78"/>
      <c r="I44" s="93"/>
      <c r="J44" s="95" t="s">
        <v>77</v>
      </c>
      <c r="K44" s="93"/>
      <c r="L44" s="93"/>
      <c r="M44" s="93"/>
      <c r="N44" s="93"/>
      <c r="O44" s="93"/>
      <c r="P44" s="93"/>
      <c r="Q44" s="93"/>
      <c r="R44" s="84"/>
      <c r="S44" s="84"/>
      <c r="T44" s="78"/>
      <c r="U44" s="78"/>
    </row>
    <row r="45" spans="2:21" x14ac:dyDescent="0.25">
      <c r="B45" s="76"/>
      <c r="G45" s="79"/>
      <c r="H45" s="78"/>
      <c r="I45" s="93"/>
      <c r="J45" s="93">
        <f>1800*(0-0.6)/1.5</f>
        <v>-720</v>
      </c>
      <c r="K45" s="93"/>
      <c r="L45" s="93"/>
      <c r="M45" s="93"/>
      <c r="N45" s="93"/>
      <c r="O45" s="93"/>
      <c r="P45" s="93"/>
      <c r="Q45" s="93"/>
      <c r="R45" s="84"/>
      <c r="S45" s="84"/>
      <c r="T45" s="78"/>
      <c r="U45" s="78"/>
    </row>
    <row r="46" spans="2:21" x14ac:dyDescent="0.25">
      <c r="B46" s="137" t="s">
        <v>76</v>
      </c>
      <c r="C46" s="137"/>
      <c r="D46" s="96">
        <v>2200</v>
      </c>
      <c r="G46" s="79"/>
      <c r="H46" s="78"/>
      <c r="I46" s="93"/>
      <c r="J46" s="93"/>
      <c r="K46" s="93"/>
      <c r="L46" s="93"/>
      <c r="M46" s="93"/>
      <c r="N46" s="93"/>
      <c r="O46" s="93"/>
      <c r="P46" s="93"/>
      <c r="Q46" s="93"/>
      <c r="R46" s="84"/>
      <c r="S46" s="84"/>
      <c r="T46" s="78"/>
      <c r="U46" s="78"/>
    </row>
    <row r="47" spans="2:21" x14ac:dyDescent="0.25">
      <c r="B47" s="137" t="s">
        <v>75</v>
      </c>
      <c r="C47" s="137"/>
      <c r="D47" s="97">
        <v>1.5</v>
      </c>
      <c r="G47" s="79"/>
      <c r="H47" s="78"/>
      <c r="I47" s="93"/>
      <c r="J47" s="93" t="s">
        <v>74</v>
      </c>
      <c r="K47" s="93"/>
      <c r="L47" s="93"/>
      <c r="M47" s="93"/>
      <c r="N47" s="93"/>
      <c r="O47" s="93"/>
      <c r="P47" s="93"/>
      <c r="Q47" s="93"/>
      <c r="R47" s="84"/>
      <c r="S47" s="84"/>
      <c r="T47" s="78"/>
      <c r="U47" s="78"/>
    </row>
    <row r="48" spans="2:21" x14ac:dyDescent="0.25">
      <c r="B48" s="137" t="s">
        <v>73</v>
      </c>
      <c r="C48" s="137"/>
      <c r="D48" s="96">
        <v>1800</v>
      </c>
      <c r="G48" s="79"/>
      <c r="H48" s="78"/>
      <c r="I48" s="93"/>
      <c r="J48" s="95" t="s">
        <v>72</v>
      </c>
      <c r="K48" s="93"/>
      <c r="L48" s="93"/>
      <c r="M48" s="93"/>
      <c r="N48" s="93"/>
      <c r="O48" s="93"/>
      <c r="P48" s="93"/>
      <c r="Q48" s="93"/>
      <c r="R48" s="84"/>
      <c r="S48" s="84"/>
      <c r="T48" s="78"/>
      <c r="U48" s="78"/>
    </row>
    <row r="49" spans="2:21" x14ac:dyDescent="0.25">
      <c r="B49" s="137" t="s">
        <v>71</v>
      </c>
      <c r="C49" s="137"/>
      <c r="D49" s="94">
        <v>1</v>
      </c>
      <c r="G49" s="79"/>
      <c r="H49" s="78"/>
      <c r="I49" s="93"/>
      <c r="J49" s="93">
        <f>2200-720</f>
        <v>1480</v>
      </c>
      <c r="K49" s="93"/>
      <c r="L49" s="93"/>
      <c r="M49" s="93"/>
      <c r="N49" s="93"/>
      <c r="O49" s="93"/>
      <c r="P49" s="93"/>
      <c r="Q49" s="93"/>
      <c r="R49" s="84"/>
      <c r="S49" s="84"/>
      <c r="T49" s="78"/>
      <c r="U49" s="78"/>
    </row>
    <row r="50" spans="2:21" x14ac:dyDescent="0.25">
      <c r="B50" s="76"/>
      <c r="G50" s="79"/>
      <c r="H50" s="78"/>
      <c r="I50" s="84"/>
      <c r="J50" s="85"/>
      <c r="K50" s="84"/>
      <c r="L50" s="84"/>
      <c r="M50" s="84"/>
      <c r="N50" s="84"/>
      <c r="O50" s="84"/>
      <c r="P50" s="84"/>
      <c r="Q50" s="84"/>
      <c r="R50" s="84"/>
      <c r="S50" s="84"/>
      <c r="T50" s="78"/>
      <c r="U50" s="78"/>
    </row>
    <row r="51" spans="2:21" x14ac:dyDescent="0.25">
      <c r="B51" s="76"/>
      <c r="G51" s="79"/>
      <c r="H51" s="78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78"/>
      <c r="U51" s="78"/>
    </row>
    <row r="52" spans="2:21" x14ac:dyDescent="0.25">
      <c r="B52" s="92" t="s">
        <v>70</v>
      </c>
      <c r="C52" s="91" t="s">
        <v>69</v>
      </c>
      <c r="D52" s="76" t="s">
        <v>68</v>
      </c>
      <c r="G52" s="79"/>
      <c r="H52" s="78"/>
      <c r="I52" s="84"/>
      <c r="J52" s="90"/>
      <c r="K52" s="84"/>
      <c r="L52" s="84"/>
      <c r="M52" s="84"/>
      <c r="N52" s="84"/>
      <c r="O52" s="84"/>
      <c r="P52" s="84"/>
      <c r="Q52" s="84"/>
      <c r="R52" s="84"/>
      <c r="S52" s="84"/>
      <c r="T52" s="78"/>
      <c r="U52" s="78"/>
    </row>
    <row r="53" spans="2:21" x14ac:dyDescent="0.25">
      <c r="B53" s="76"/>
      <c r="G53" s="79"/>
      <c r="H53" s="78"/>
      <c r="I53" s="84"/>
      <c r="J53" s="89"/>
      <c r="K53" s="84"/>
      <c r="L53" s="84"/>
      <c r="M53" s="84"/>
      <c r="N53" s="84"/>
      <c r="O53" s="84"/>
      <c r="P53" s="84"/>
      <c r="Q53" s="84"/>
      <c r="R53" s="84"/>
      <c r="S53" s="84"/>
      <c r="T53" s="78"/>
      <c r="U53" s="78"/>
    </row>
    <row r="54" spans="2:21" x14ac:dyDescent="0.25">
      <c r="B54" s="76"/>
      <c r="C54" s="88" t="s">
        <v>26</v>
      </c>
      <c r="D54" s="87"/>
      <c r="E54" s="87"/>
      <c r="F54" s="86"/>
      <c r="G54" s="79"/>
      <c r="H54" s="78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78"/>
      <c r="U54" s="78"/>
    </row>
    <row r="55" spans="2:21" x14ac:dyDescent="0.25">
      <c r="B55" s="76"/>
      <c r="G55" s="79"/>
      <c r="H55" s="78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78"/>
      <c r="U55" s="78"/>
    </row>
    <row r="56" spans="2:21" x14ac:dyDescent="0.25">
      <c r="B56" s="76"/>
      <c r="G56" s="79"/>
      <c r="H56" s="78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78"/>
      <c r="U56" s="78"/>
    </row>
    <row r="57" spans="2:21" x14ac:dyDescent="0.25">
      <c r="B57" s="76"/>
      <c r="G57" s="79"/>
      <c r="H57" s="78"/>
      <c r="I57" s="84"/>
      <c r="J57" s="85"/>
      <c r="K57" s="84"/>
      <c r="L57" s="84"/>
      <c r="M57" s="84"/>
      <c r="N57" s="84"/>
      <c r="O57" s="84"/>
      <c r="P57" s="84"/>
      <c r="Q57" s="84"/>
      <c r="R57" s="84"/>
      <c r="S57" s="84"/>
      <c r="T57" s="78"/>
      <c r="U57" s="78"/>
    </row>
    <row r="58" spans="2:21" x14ac:dyDescent="0.25">
      <c r="B58" s="76"/>
      <c r="G58" s="79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</row>
    <row r="59" spans="2:21" x14ac:dyDescent="0.25">
      <c r="B59" s="76"/>
      <c r="G59" s="79"/>
      <c r="H59" s="78"/>
      <c r="I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</row>
    <row r="60" spans="2:21" x14ac:dyDescent="0.25">
      <c r="B60" s="76"/>
      <c r="G60" s="79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</row>
    <row r="61" spans="2:21" x14ac:dyDescent="0.25">
      <c r="B61" s="76"/>
      <c r="G61" s="79"/>
      <c r="H61" s="78"/>
      <c r="I61" s="78"/>
      <c r="J61" s="80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</row>
    <row r="62" spans="2:21" x14ac:dyDescent="0.25">
      <c r="B62" s="76"/>
      <c r="G62" s="79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</row>
    <row r="63" spans="2:21" x14ac:dyDescent="0.25">
      <c r="B63" s="76"/>
      <c r="G63" s="79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2:21" x14ac:dyDescent="0.25">
      <c r="G64" s="79"/>
      <c r="H64" s="78"/>
      <c r="I64" s="78"/>
      <c r="J64" s="83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7:21" x14ac:dyDescent="0.25">
      <c r="G65" s="79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</row>
    <row r="66" spans="7:21" x14ac:dyDescent="0.25">
      <c r="G66" s="79"/>
      <c r="H66" s="78"/>
      <c r="I66" s="78"/>
      <c r="J66" s="82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</row>
    <row r="67" spans="7:21" x14ac:dyDescent="0.25">
      <c r="G67" s="79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</row>
    <row r="68" spans="7:21" x14ac:dyDescent="0.25">
      <c r="G68" s="79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</row>
    <row r="69" spans="7:21" x14ac:dyDescent="0.25">
      <c r="G69" s="79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</row>
    <row r="70" spans="7:21" x14ac:dyDescent="0.25">
      <c r="G70" s="79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</row>
    <row r="71" spans="7:21" x14ac:dyDescent="0.25">
      <c r="G71" s="79"/>
      <c r="H71" s="78"/>
      <c r="I71" s="78"/>
      <c r="J71" s="81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</row>
    <row r="72" spans="7:21" x14ac:dyDescent="0.25">
      <c r="G72" s="79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</row>
    <row r="73" spans="7:21" x14ac:dyDescent="0.25">
      <c r="G73" s="79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</row>
    <row r="74" spans="7:21" x14ac:dyDescent="0.25">
      <c r="G74" s="79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  <row r="75" spans="7:21" x14ac:dyDescent="0.25">
      <c r="G75" s="79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  <row r="76" spans="7:21" x14ac:dyDescent="0.25">
      <c r="G76" s="79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</row>
    <row r="77" spans="7:21" x14ac:dyDescent="0.25">
      <c r="G77" s="79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</row>
    <row r="78" spans="7:21" x14ac:dyDescent="0.25">
      <c r="G78" s="79"/>
      <c r="H78" s="78"/>
      <c r="I78" s="78"/>
      <c r="J78" s="80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</row>
    <row r="79" spans="7:21" x14ac:dyDescent="0.25">
      <c r="G79" s="79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</row>
    <row r="80" spans="7:21" x14ac:dyDescent="0.25">
      <c r="G80" s="79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</row>
    <row r="81" spans="7:21" x14ac:dyDescent="0.25">
      <c r="G81" s="79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</row>
    <row r="82" spans="7:21" x14ac:dyDescent="0.25">
      <c r="G82" s="79"/>
      <c r="H82" s="78"/>
      <c r="I82" s="78"/>
      <c r="J82" s="80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</row>
    <row r="83" spans="7:21" x14ac:dyDescent="0.25">
      <c r="G83" s="79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</row>
    <row r="84" spans="7:21" x14ac:dyDescent="0.25">
      <c r="G84" s="79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</row>
    <row r="85" spans="7:21" x14ac:dyDescent="0.25">
      <c r="G85" s="79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</row>
    <row r="86" spans="7:21" x14ac:dyDescent="0.25">
      <c r="G86" s="79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</row>
    <row r="87" spans="7:21" x14ac:dyDescent="0.25">
      <c r="G87" s="79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</row>
    <row r="88" spans="7:21" x14ac:dyDescent="0.25">
      <c r="G88" s="79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</row>
    <row r="89" spans="7:21" x14ac:dyDescent="0.25">
      <c r="G89" s="79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</row>
    <row r="90" spans="7:21" x14ac:dyDescent="0.25">
      <c r="G90" s="79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</row>
    <row r="91" spans="7:21" x14ac:dyDescent="0.25">
      <c r="G91" s="79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</row>
    <row r="92" spans="7:21" x14ac:dyDescent="0.25">
      <c r="G92" s="79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</row>
    <row r="93" spans="7:21" x14ac:dyDescent="0.25">
      <c r="G93" s="79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</row>
    <row r="94" spans="7:21" x14ac:dyDescent="0.25">
      <c r="G94" s="79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</row>
    <row r="95" spans="7:21" x14ac:dyDescent="0.25">
      <c r="G95" s="79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</row>
    <row r="96" spans="7:21" x14ac:dyDescent="0.25">
      <c r="G96" s="79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</row>
    <row r="97" spans="7:21" x14ac:dyDescent="0.25">
      <c r="G97" s="79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</row>
    <row r="98" spans="7:21" x14ac:dyDescent="0.25">
      <c r="G98" s="79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</row>
    <row r="99" spans="7:21" x14ac:dyDescent="0.25">
      <c r="G99" s="79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</row>
    <row r="100" spans="7:21" x14ac:dyDescent="0.25">
      <c r="G100" s="79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</row>
    <row r="101" spans="7:21" x14ac:dyDescent="0.25">
      <c r="G101" s="79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</row>
    <row r="102" spans="7:21" x14ac:dyDescent="0.25">
      <c r="G102" s="79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</row>
    <row r="103" spans="7:21" x14ac:dyDescent="0.25">
      <c r="G103" s="79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</row>
    <row r="104" spans="7:21" x14ac:dyDescent="0.25">
      <c r="G104" s="79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</row>
    <row r="105" spans="7:21" x14ac:dyDescent="0.25">
      <c r="G105" s="79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</row>
    <row r="106" spans="7:21" x14ac:dyDescent="0.25">
      <c r="G106" s="79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</row>
    <row r="107" spans="7:21" x14ac:dyDescent="0.25">
      <c r="G107" s="79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</row>
    <row r="108" spans="7:21" x14ac:dyDescent="0.25">
      <c r="G108" s="79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</row>
    <row r="109" spans="7:21" x14ac:dyDescent="0.25">
      <c r="G109" s="79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</row>
    <row r="110" spans="7:21" x14ac:dyDescent="0.25">
      <c r="G110" s="79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</row>
    <row r="111" spans="7:21" x14ac:dyDescent="0.25">
      <c r="G111" s="79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</row>
    <row r="112" spans="7:21" x14ac:dyDescent="0.25">
      <c r="G112" s="79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</row>
    <row r="113" spans="7:21" x14ac:dyDescent="0.25">
      <c r="G113" s="79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</row>
    <row r="114" spans="7:21" x14ac:dyDescent="0.25">
      <c r="G114" s="79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</row>
    <row r="115" spans="7:21" x14ac:dyDescent="0.25">
      <c r="G115" s="79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</row>
    <row r="116" spans="7:21" x14ac:dyDescent="0.25">
      <c r="G116" s="79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</row>
    <row r="117" spans="7:21" x14ac:dyDescent="0.25">
      <c r="G117" s="79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</row>
    <row r="118" spans="7:21" x14ac:dyDescent="0.25">
      <c r="G118" s="79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</row>
    <row r="119" spans="7:21" x14ac:dyDescent="0.25">
      <c r="G119" s="79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</row>
    <row r="120" spans="7:21" x14ac:dyDescent="0.25">
      <c r="G120" s="79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</row>
    <row r="121" spans="7:21" x14ac:dyDescent="0.25">
      <c r="G121" s="79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</row>
    <row r="122" spans="7:21" x14ac:dyDescent="0.25">
      <c r="G122" s="79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</row>
    <row r="123" spans="7:21" x14ac:dyDescent="0.25">
      <c r="G123" s="79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</row>
    <row r="124" spans="7:21" x14ac:dyDescent="0.25">
      <c r="G124" s="79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</row>
    <row r="125" spans="7:21" x14ac:dyDescent="0.25">
      <c r="G125" s="79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</row>
    <row r="126" spans="7:21" x14ac:dyDescent="0.25">
      <c r="G126" s="79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</row>
    <row r="127" spans="7:21" x14ac:dyDescent="0.25">
      <c r="G127" s="79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</row>
    <row r="128" spans="7:21" x14ac:dyDescent="0.25">
      <c r="G128" s="79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</row>
    <row r="129" spans="7:21" x14ac:dyDescent="0.25">
      <c r="G129" s="79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</row>
    <row r="130" spans="7:21" x14ac:dyDescent="0.25">
      <c r="G130" s="79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</row>
    <row r="131" spans="7:21" x14ac:dyDescent="0.25">
      <c r="G131" s="79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</row>
    <row r="132" spans="7:21" x14ac:dyDescent="0.25">
      <c r="G132" s="79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</row>
    <row r="133" spans="7:21" x14ac:dyDescent="0.25">
      <c r="G133" s="79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</row>
    <row r="134" spans="7:21" x14ac:dyDescent="0.25">
      <c r="G134" s="79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</row>
    <row r="135" spans="7:21" x14ac:dyDescent="0.25">
      <c r="G135" s="79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</row>
    <row r="136" spans="7:21" x14ac:dyDescent="0.25">
      <c r="G136" s="79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</row>
    <row r="137" spans="7:21" x14ac:dyDescent="0.25">
      <c r="G137" s="79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</row>
    <row r="138" spans="7:21" x14ac:dyDescent="0.25">
      <c r="G138" s="79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</row>
    <row r="139" spans="7:21" x14ac:dyDescent="0.25">
      <c r="G139" s="79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</row>
    <row r="140" spans="7:21" x14ac:dyDescent="0.25">
      <c r="G140" s="79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</row>
    <row r="141" spans="7:21" x14ac:dyDescent="0.25">
      <c r="G141" s="79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</row>
    <row r="142" spans="7:21" x14ac:dyDescent="0.25">
      <c r="G142" s="79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</row>
    <row r="143" spans="7:21" x14ac:dyDescent="0.25">
      <c r="G143" s="79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</row>
    <row r="144" spans="7:21" x14ac:dyDescent="0.25">
      <c r="G144" s="79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</row>
    <row r="145" spans="7:21" x14ac:dyDescent="0.25">
      <c r="G145" s="79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</row>
    <row r="146" spans="7:21" x14ac:dyDescent="0.25">
      <c r="G146" s="79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</row>
    <row r="147" spans="7:21" x14ac:dyDescent="0.25">
      <c r="G147" s="79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</row>
    <row r="148" spans="7:21" x14ac:dyDescent="0.25">
      <c r="G148" s="79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</row>
    <row r="149" spans="7:21" x14ac:dyDescent="0.25">
      <c r="G149" s="79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</row>
    <row r="150" spans="7:21" x14ac:dyDescent="0.25">
      <c r="G150" s="79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</row>
    <row r="151" spans="7:21" x14ac:dyDescent="0.25">
      <c r="G151" s="79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</row>
    <row r="152" spans="7:21" x14ac:dyDescent="0.25">
      <c r="G152" s="79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</row>
    <row r="153" spans="7:21" x14ac:dyDescent="0.25">
      <c r="G153" s="79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</row>
    <row r="154" spans="7:21" x14ac:dyDescent="0.25">
      <c r="G154" s="79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</row>
    <row r="155" spans="7:21" x14ac:dyDescent="0.25">
      <c r="G155" s="79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</row>
    <row r="156" spans="7:21" x14ac:dyDescent="0.25">
      <c r="G156" s="79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</row>
    <row r="157" spans="7:21" x14ac:dyDescent="0.25">
      <c r="G157" s="79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</row>
    <row r="158" spans="7:21" x14ac:dyDescent="0.25">
      <c r="G158" s="79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</row>
    <row r="159" spans="7:21" x14ac:dyDescent="0.25">
      <c r="G159" s="79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</row>
    <row r="160" spans="7:21" x14ac:dyDescent="0.25">
      <c r="G160" s="79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</row>
    <row r="161" spans="7:21" x14ac:dyDescent="0.25">
      <c r="G161" s="79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</row>
    <row r="162" spans="7:21" x14ac:dyDescent="0.25">
      <c r="G162" s="79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</row>
    <row r="163" spans="7:21" x14ac:dyDescent="0.25">
      <c r="G163" s="79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</row>
    <row r="164" spans="7:21" x14ac:dyDescent="0.25">
      <c r="G164" s="79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</row>
    <row r="165" spans="7:21" x14ac:dyDescent="0.25">
      <c r="G165" s="79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</row>
    <row r="166" spans="7:21" x14ac:dyDescent="0.25">
      <c r="G166" s="79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</row>
    <row r="167" spans="7:21" x14ac:dyDescent="0.25">
      <c r="G167" s="79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</row>
    <row r="168" spans="7:21" x14ac:dyDescent="0.25">
      <c r="G168" s="79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</row>
    <row r="169" spans="7:21" x14ac:dyDescent="0.25">
      <c r="G169" s="79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</row>
    <row r="170" spans="7:21" x14ac:dyDescent="0.25">
      <c r="G170" s="79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</row>
    <row r="171" spans="7:21" x14ac:dyDescent="0.25">
      <c r="G171" s="79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</row>
    <row r="172" spans="7:21" x14ac:dyDescent="0.25">
      <c r="G172" s="79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</row>
    <row r="173" spans="7:21" x14ac:dyDescent="0.25">
      <c r="G173" s="79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</row>
    <row r="174" spans="7:21" x14ac:dyDescent="0.25">
      <c r="G174" s="79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</row>
    <row r="175" spans="7:21" x14ac:dyDescent="0.25">
      <c r="G175" s="79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</row>
    <row r="176" spans="7:21" x14ac:dyDescent="0.25">
      <c r="G176" s="79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</row>
    <row r="177" spans="7:21" x14ac:dyDescent="0.25">
      <c r="G177" s="79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</row>
    <row r="178" spans="7:21" x14ac:dyDescent="0.25">
      <c r="G178" s="79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</row>
    <row r="179" spans="7:21" x14ac:dyDescent="0.25">
      <c r="G179" s="79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</row>
    <row r="180" spans="7:21" x14ac:dyDescent="0.25">
      <c r="G180" s="79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</row>
    <row r="181" spans="7:21" x14ac:dyDescent="0.25">
      <c r="G181" s="79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</row>
    <row r="182" spans="7:21" x14ac:dyDescent="0.25">
      <c r="G182" s="79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</row>
    <row r="183" spans="7:21" x14ac:dyDescent="0.25">
      <c r="G183" s="79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</row>
    <row r="184" spans="7:21" x14ac:dyDescent="0.25">
      <c r="G184" s="79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</row>
    <row r="185" spans="7:21" x14ac:dyDescent="0.25">
      <c r="G185" s="79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</row>
    <row r="186" spans="7:21" x14ac:dyDescent="0.25">
      <c r="G186" s="79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</row>
    <row r="187" spans="7:21" x14ac:dyDescent="0.25">
      <c r="G187" s="79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</row>
    <row r="188" spans="7:21" x14ac:dyDescent="0.25">
      <c r="G188" s="79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</row>
    <row r="189" spans="7:21" x14ac:dyDescent="0.25">
      <c r="G189" s="79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</row>
    <row r="190" spans="7:21" x14ac:dyDescent="0.25">
      <c r="G190" s="79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</row>
    <row r="191" spans="7:21" x14ac:dyDescent="0.25">
      <c r="G191" s="79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</row>
    <row r="192" spans="7:21" x14ac:dyDescent="0.25">
      <c r="G192" s="79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</row>
    <row r="193" spans="7:21" x14ac:dyDescent="0.25">
      <c r="G193" s="79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</row>
    <row r="194" spans="7:21" x14ac:dyDescent="0.25">
      <c r="G194" s="79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</row>
    <row r="195" spans="7:21" x14ac:dyDescent="0.25">
      <c r="G195" s="79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</row>
    <row r="196" spans="7:21" x14ac:dyDescent="0.25">
      <c r="G196" s="79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</row>
    <row r="197" spans="7:21" x14ac:dyDescent="0.25">
      <c r="G197" s="79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</row>
    <row r="198" spans="7:21" x14ac:dyDescent="0.25">
      <c r="G198" s="79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</row>
    <row r="199" spans="7:21" x14ac:dyDescent="0.25">
      <c r="G199" s="79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</row>
    <row r="200" spans="7:21" x14ac:dyDescent="0.25">
      <c r="G200" s="79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</row>
    <row r="201" spans="7:21" x14ac:dyDescent="0.25">
      <c r="G201" s="79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</row>
    <row r="202" spans="7:21" x14ac:dyDescent="0.25">
      <c r="G202" s="79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</row>
    <row r="203" spans="7:21" x14ac:dyDescent="0.25">
      <c r="G203" s="79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</row>
    <row r="204" spans="7:21" x14ac:dyDescent="0.25">
      <c r="G204" s="79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</row>
    <row r="205" spans="7:21" x14ac:dyDescent="0.25">
      <c r="G205" s="79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</row>
    <row r="206" spans="7:21" x14ac:dyDescent="0.25">
      <c r="G206" s="79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</row>
    <row r="207" spans="7:21" x14ac:dyDescent="0.25">
      <c r="G207" s="79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</row>
    <row r="208" spans="7:21" x14ac:dyDescent="0.25">
      <c r="G208" s="79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</row>
    <row r="209" spans="7:21" x14ac:dyDescent="0.25">
      <c r="G209" s="79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</row>
    <row r="210" spans="7:21" x14ac:dyDescent="0.25">
      <c r="G210" s="79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</row>
    <row r="211" spans="7:21" x14ac:dyDescent="0.25">
      <c r="G211" s="79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</row>
    <row r="212" spans="7:21" x14ac:dyDescent="0.25">
      <c r="G212" s="79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</row>
    <row r="213" spans="7:21" x14ac:dyDescent="0.25">
      <c r="G213" s="79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</row>
    <row r="214" spans="7:21" x14ac:dyDescent="0.25">
      <c r="G214" s="79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</row>
    <row r="215" spans="7:21" x14ac:dyDescent="0.25">
      <c r="G215" s="79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</row>
    <row r="216" spans="7:21" x14ac:dyDescent="0.25">
      <c r="G216" s="79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</row>
    <row r="217" spans="7:21" x14ac:dyDescent="0.25">
      <c r="G217" s="79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</row>
    <row r="218" spans="7:21" x14ac:dyDescent="0.25">
      <c r="G218" s="79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</row>
    <row r="219" spans="7:21" x14ac:dyDescent="0.25">
      <c r="G219" s="79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</row>
    <row r="220" spans="7:21" x14ac:dyDescent="0.25">
      <c r="G220" s="79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</row>
    <row r="221" spans="7:21" x14ac:dyDescent="0.25">
      <c r="G221" s="79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</row>
    <row r="222" spans="7:21" x14ac:dyDescent="0.25">
      <c r="G222" s="79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</row>
    <row r="223" spans="7:21" x14ac:dyDescent="0.25">
      <c r="G223" s="79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</row>
    <row r="224" spans="7:21" x14ac:dyDescent="0.25">
      <c r="G224" s="79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</row>
    <row r="225" spans="7:21" x14ac:dyDescent="0.25">
      <c r="G225" s="79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</row>
    <row r="226" spans="7:21" x14ac:dyDescent="0.25">
      <c r="G226" s="79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</row>
    <row r="227" spans="7:21" x14ac:dyDescent="0.25">
      <c r="G227" s="79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</row>
    <row r="228" spans="7:21" x14ac:dyDescent="0.25">
      <c r="G228" s="79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</row>
    <row r="229" spans="7:21" x14ac:dyDescent="0.25">
      <c r="G229" s="79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</row>
    <row r="230" spans="7:21" x14ac:dyDescent="0.25">
      <c r="G230" s="79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</row>
    <row r="231" spans="7:21" x14ac:dyDescent="0.25">
      <c r="G231" s="79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</row>
    <row r="232" spans="7:21" x14ac:dyDescent="0.25">
      <c r="G232" s="79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</row>
    <row r="233" spans="7:21" x14ac:dyDescent="0.25">
      <c r="G233" s="79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</row>
    <row r="234" spans="7:21" x14ac:dyDescent="0.25">
      <c r="G234" s="79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</row>
    <row r="235" spans="7:21" x14ac:dyDescent="0.25">
      <c r="G235" s="79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</row>
    <row r="236" spans="7:21" x14ac:dyDescent="0.25">
      <c r="G236" s="79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</row>
    <row r="237" spans="7:21" x14ac:dyDescent="0.25">
      <c r="G237" s="79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</row>
    <row r="238" spans="7:21" x14ac:dyDescent="0.25">
      <c r="G238" s="79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</row>
    <row r="239" spans="7:21" x14ac:dyDescent="0.25">
      <c r="G239" s="79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</row>
    <row r="240" spans="7:21" x14ac:dyDescent="0.25">
      <c r="G240" s="79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</row>
    <row r="241" spans="7:21" x14ac:dyDescent="0.25">
      <c r="G241" s="79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</row>
    <row r="242" spans="7:21" x14ac:dyDescent="0.25">
      <c r="G242" s="79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</row>
    <row r="243" spans="7:21" x14ac:dyDescent="0.25">
      <c r="G243" s="79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</row>
    <row r="244" spans="7:21" x14ac:dyDescent="0.25">
      <c r="G244" s="79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</row>
    <row r="245" spans="7:21" x14ac:dyDescent="0.25">
      <c r="G245" s="79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</row>
    <row r="246" spans="7:21" x14ac:dyDescent="0.25">
      <c r="G246" s="79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</row>
    <row r="247" spans="7:21" x14ac:dyDescent="0.25">
      <c r="G247" s="79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</row>
    <row r="248" spans="7:21" x14ac:dyDescent="0.25">
      <c r="G248" s="79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</row>
    <row r="249" spans="7:21" x14ac:dyDescent="0.25">
      <c r="G249" s="79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</row>
    <row r="250" spans="7:21" x14ac:dyDescent="0.25">
      <c r="G250" s="79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</row>
    <row r="251" spans="7:21" x14ac:dyDescent="0.25">
      <c r="G251" s="79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</row>
    <row r="252" spans="7:21" x14ac:dyDescent="0.25">
      <c r="G252" s="79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</row>
    <row r="253" spans="7:21" x14ac:dyDescent="0.25">
      <c r="G253" s="79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</row>
    <row r="254" spans="7:21" x14ac:dyDescent="0.25">
      <c r="G254" s="79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</row>
    <row r="255" spans="7:21" x14ac:dyDescent="0.25">
      <c r="G255" s="79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</row>
    <row r="256" spans="7:21" x14ac:dyDescent="0.25">
      <c r="G256" s="79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</row>
    <row r="257" spans="7:21" x14ac:dyDescent="0.25">
      <c r="G257" s="79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</row>
    <row r="258" spans="7:21" x14ac:dyDescent="0.25">
      <c r="G258" s="79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</row>
    <row r="259" spans="7:21" x14ac:dyDescent="0.25">
      <c r="G259" s="79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</row>
    <row r="260" spans="7:21" x14ac:dyDescent="0.25">
      <c r="G260" s="79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</row>
    <row r="261" spans="7:21" x14ac:dyDescent="0.25">
      <c r="G261" s="79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</row>
    <row r="262" spans="7:21" x14ac:dyDescent="0.25">
      <c r="G262" s="79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</row>
    <row r="263" spans="7:21" x14ac:dyDescent="0.25">
      <c r="G263" s="79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</row>
    <row r="264" spans="7:21" x14ac:dyDescent="0.25">
      <c r="G264" s="79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</row>
    <row r="265" spans="7:21" x14ac:dyDescent="0.25">
      <c r="G265" s="79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</row>
    <row r="266" spans="7:21" x14ac:dyDescent="0.25">
      <c r="G266" s="79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</row>
    <row r="267" spans="7:21" x14ac:dyDescent="0.25">
      <c r="G267" s="79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</row>
    <row r="268" spans="7:21" x14ac:dyDescent="0.25">
      <c r="G268" s="79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</row>
    <row r="269" spans="7:21" x14ac:dyDescent="0.25">
      <c r="G269" s="79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</row>
    <row r="270" spans="7:21" x14ac:dyDescent="0.25">
      <c r="G270" s="79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</row>
    <row r="271" spans="7:21" x14ac:dyDescent="0.25">
      <c r="G271" s="79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</row>
    <row r="272" spans="7:21" x14ac:dyDescent="0.25">
      <c r="G272" s="79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</row>
    <row r="273" spans="7:21" x14ac:dyDescent="0.25">
      <c r="G273" s="79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</row>
    <row r="274" spans="7:21" x14ac:dyDescent="0.25">
      <c r="G274" s="79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</row>
    <row r="275" spans="7:21" x14ac:dyDescent="0.25">
      <c r="G275" s="79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</row>
    <row r="276" spans="7:21" x14ac:dyDescent="0.25">
      <c r="G276" s="79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</row>
    <row r="277" spans="7:21" x14ac:dyDescent="0.25">
      <c r="G277" s="79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</row>
    <row r="278" spans="7:21" x14ac:dyDescent="0.25">
      <c r="G278" s="79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</row>
    <row r="279" spans="7:21" x14ac:dyDescent="0.25">
      <c r="G279" s="79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</row>
    <row r="280" spans="7:21" x14ac:dyDescent="0.25">
      <c r="G280" s="79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</row>
    <row r="281" spans="7:21" x14ac:dyDescent="0.25">
      <c r="G281" s="79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</row>
    <row r="282" spans="7:21" x14ac:dyDescent="0.25">
      <c r="G282" s="79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</row>
    <row r="283" spans="7:21" x14ac:dyDescent="0.25">
      <c r="G283" s="79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</row>
    <row r="284" spans="7:21" x14ac:dyDescent="0.25">
      <c r="G284" s="79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</row>
    <row r="285" spans="7:21" x14ac:dyDescent="0.25">
      <c r="G285" s="79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</row>
    <row r="286" spans="7:21" x14ac:dyDescent="0.25">
      <c r="G286" s="79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</row>
    <row r="287" spans="7:21" x14ac:dyDescent="0.25">
      <c r="G287" s="79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</row>
    <row r="288" spans="7:21" x14ac:dyDescent="0.25">
      <c r="G288" s="79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</row>
    <row r="289" spans="7:21" x14ac:dyDescent="0.25">
      <c r="G289" s="79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</row>
    <row r="290" spans="7:21" x14ac:dyDescent="0.25">
      <c r="G290" s="79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</row>
    <row r="291" spans="7:21" x14ac:dyDescent="0.25">
      <c r="G291" s="79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</row>
    <row r="292" spans="7:21" x14ac:dyDescent="0.25">
      <c r="G292" s="79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</row>
    <row r="293" spans="7:21" x14ac:dyDescent="0.25">
      <c r="G293" s="79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</row>
    <row r="294" spans="7:21" x14ac:dyDescent="0.25">
      <c r="G294" s="79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</row>
    <row r="295" spans="7:21" x14ac:dyDescent="0.25">
      <c r="G295" s="79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</row>
    <row r="296" spans="7:21" x14ac:dyDescent="0.25">
      <c r="G296" s="79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</row>
    <row r="297" spans="7:21" x14ac:dyDescent="0.25">
      <c r="G297" s="79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</row>
    <row r="298" spans="7:21" x14ac:dyDescent="0.25">
      <c r="G298" s="79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</row>
    <row r="299" spans="7:21" x14ac:dyDescent="0.25">
      <c r="G299" s="79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</row>
    <row r="300" spans="7:21" x14ac:dyDescent="0.25">
      <c r="G300" s="79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</row>
    <row r="301" spans="7:21" x14ac:dyDescent="0.25">
      <c r="G301" s="79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</row>
    <row r="302" spans="7:21" x14ac:dyDescent="0.25">
      <c r="G302" s="79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</row>
    <row r="303" spans="7:21" x14ac:dyDescent="0.25">
      <c r="G303" s="79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</row>
    <row r="304" spans="7:21" x14ac:dyDescent="0.25">
      <c r="G304" s="79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</row>
    <row r="305" spans="7:21" x14ac:dyDescent="0.25">
      <c r="G305" s="79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</row>
    <row r="306" spans="7:21" x14ac:dyDescent="0.25">
      <c r="G306" s="79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</row>
    <row r="307" spans="7:21" x14ac:dyDescent="0.25">
      <c r="G307" s="79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</row>
    <row r="308" spans="7:21" x14ac:dyDescent="0.25">
      <c r="G308" s="79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</row>
    <row r="309" spans="7:21" x14ac:dyDescent="0.25">
      <c r="G309" s="79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</row>
    <row r="310" spans="7:21" x14ac:dyDescent="0.25">
      <c r="G310" s="79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</row>
    <row r="311" spans="7:21" x14ac:dyDescent="0.25">
      <c r="G311" s="79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</row>
    <row r="312" spans="7:21" x14ac:dyDescent="0.25">
      <c r="G312" s="79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</row>
    <row r="313" spans="7:21" x14ac:dyDescent="0.25">
      <c r="G313" s="79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</row>
    <row r="314" spans="7:21" x14ac:dyDescent="0.25">
      <c r="G314" s="79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</row>
    <row r="315" spans="7:21" x14ac:dyDescent="0.25">
      <c r="G315" s="79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</row>
    <row r="316" spans="7:21" x14ac:dyDescent="0.25">
      <c r="G316" s="79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</row>
    <row r="317" spans="7:21" x14ac:dyDescent="0.25">
      <c r="G317" s="79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</row>
    <row r="318" spans="7:21" x14ac:dyDescent="0.25">
      <c r="G318" s="79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</row>
    <row r="319" spans="7:21" x14ac:dyDescent="0.25">
      <c r="G319" s="79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</row>
    <row r="320" spans="7:21" x14ac:dyDescent="0.25">
      <c r="G320" s="79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</row>
    <row r="321" spans="7:21" x14ac:dyDescent="0.25">
      <c r="G321" s="79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</row>
    <row r="322" spans="7:21" x14ac:dyDescent="0.25">
      <c r="G322" s="79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</row>
    <row r="323" spans="7:21" x14ac:dyDescent="0.25">
      <c r="G323" s="79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</row>
    <row r="324" spans="7:21" x14ac:dyDescent="0.25">
      <c r="G324" s="79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</row>
    <row r="325" spans="7:21" x14ac:dyDescent="0.25">
      <c r="G325" s="79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</row>
    <row r="326" spans="7:21" x14ac:dyDescent="0.25">
      <c r="G326" s="79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</row>
    <row r="327" spans="7:21" x14ac:dyDescent="0.25">
      <c r="G327" s="79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</row>
    <row r="328" spans="7:21" x14ac:dyDescent="0.25">
      <c r="G328" s="79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</row>
    <row r="329" spans="7:21" x14ac:dyDescent="0.25">
      <c r="G329" s="79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</row>
    <row r="330" spans="7:21" x14ac:dyDescent="0.25">
      <c r="G330" s="79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</row>
    <row r="331" spans="7:21" x14ac:dyDescent="0.25">
      <c r="G331" s="79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</row>
    <row r="332" spans="7:21" x14ac:dyDescent="0.25">
      <c r="G332" s="79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</row>
    <row r="333" spans="7:21" x14ac:dyDescent="0.25">
      <c r="G333" s="79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</row>
    <row r="334" spans="7:21" x14ac:dyDescent="0.25">
      <c r="G334" s="79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</row>
    <row r="335" spans="7:21" x14ac:dyDescent="0.25">
      <c r="G335" s="79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</row>
    <row r="336" spans="7:21" x14ac:dyDescent="0.25">
      <c r="G336" s="79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</row>
    <row r="337" spans="7:21" x14ac:dyDescent="0.25">
      <c r="G337" s="79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</row>
    <row r="338" spans="7:21" x14ac:dyDescent="0.25">
      <c r="G338" s="79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</row>
    <row r="339" spans="7:21" x14ac:dyDescent="0.25">
      <c r="G339" s="79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</row>
    <row r="340" spans="7:21" x14ac:dyDescent="0.25">
      <c r="G340" s="79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</row>
    <row r="341" spans="7:21" x14ac:dyDescent="0.25">
      <c r="G341" s="79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</row>
    <row r="342" spans="7:21" x14ac:dyDescent="0.25">
      <c r="G342" s="79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</row>
    <row r="343" spans="7:21" x14ac:dyDescent="0.25">
      <c r="G343" s="79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</row>
    <row r="344" spans="7:21" x14ac:dyDescent="0.25">
      <c r="G344" s="79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</row>
    <row r="345" spans="7:21" x14ac:dyDescent="0.25">
      <c r="G345" s="79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</row>
    <row r="346" spans="7:21" x14ac:dyDescent="0.25">
      <c r="G346" s="79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</row>
    <row r="347" spans="7:21" x14ac:dyDescent="0.25">
      <c r="G347" s="79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</row>
    <row r="348" spans="7:21" x14ac:dyDescent="0.25">
      <c r="G348" s="79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</row>
    <row r="349" spans="7:21" x14ac:dyDescent="0.25">
      <c r="G349" s="79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</row>
    <row r="350" spans="7:21" x14ac:dyDescent="0.25">
      <c r="G350" s="79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</row>
    <row r="351" spans="7:21" x14ac:dyDescent="0.25">
      <c r="G351" s="79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</row>
    <row r="352" spans="7:21" x14ac:dyDescent="0.25">
      <c r="G352" s="79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</row>
    <row r="353" spans="7:21" x14ac:dyDescent="0.25">
      <c r="G353" s="79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</row>
    <row r="354" spans="7:21" x14ac:dyDescent="0.25">
      <c r="G354" s="79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</row>
    <row r="355" spans="7:21" x14ac:dyDescent="0.25">
      <c r="G355" s="79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</row>
    <row r="356" spans="7:21" x14ac:dyDescent="0.25">
      <c r="G356" s="79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</row>
    <row r="357" spans="7:21" x14ac:dyDescent="0.25">
      <c r="G357" s="79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</row>
    <row r="358" spans="7:21" x14ac:dyDescent="0.25">
      <c r="G358" s="79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</row>
    <row r="359" spans="7:21" x14ac:dyDescent="0.25">
      <c r="G359" s="79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</row>
    <row r="360" spans="7:21" x14ac:dyDescent="0.25">
      <c r="G360" s="79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</row>
    <row r="361" spans="7:21" x14ac:dyDescent="0.25">
      <c r="G361" s="79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</row>
    <row r="362" spans="7:21" x14ac:dyDescent="0.25">
      <c r="G362" s="79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</row>
    <row r="363" spans="7:21" x14ac:dyDescent="0.25">
      <c r="G363" s="79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</row>
    <row r="364" spans="7:21" x14ac:dyDescent="0.25">
      <c r="G364" s="79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</row>
    <row r="365" spans="7:21" x14ac:dyDescent="0.25">
      <c r="G365" s="79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</row>
    <row r="366" spans="7:21" x14ac:dyDescent="0.25">
      <c r="G366" s="79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</row>
    <row r="367" spans="7:21" x14ac:dyDescent="0.25">
      <c r="G367" s="79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</row>
    <row r="368" spans="7:21" x14ac:dyDescent="0.25">
      <c r="G368" s="79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</row>
    <row r="369" spans="7:21" x14ac:dyDescent="0.25">
      <c r="G369" s="79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</row>
    <row r="370" spans="7:21" x14ac:dyDescent="0.25">
      <c r="G370" s="79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</row>
    <row r="371" spans="7:21" x14ac:dyDescent="0.25">
      <c r="G371" s="79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</row>
    <row r="372" spans="7:21" x14ac:dyDescent="0.25">
      <c r="G372" s="79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</row>
    <row r="373" spans="7:21" x14ac:dyDescent="0.25">
      <c r="G373" s="79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</row>
    <row r="374" spans="7:21" x14ac:dyDescent="0.25">
      <c r="G374" s="79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</row>
    <row r="375" spans="7:21" x14ac:dyDescent="0.25">
      <c r="G375" s="79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</row>
    <row r="376" spans="7:21" x14ac:dyDescent="0.25">
      <c r="G376" s="79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</row>
    <row r="377" spans="7:21" x14ac:dyDescent="0.25">
      <c r="G377" s="79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</row>
    <row r="378" spans="7:21" x14ac:dyDescent="0.25">
      <c r="G378" s="79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</row>
    <row r="379" spans="7:21" x14ac:dyDescent="0.25">
      <c r="G379" s="79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</row>
    <row r="380" spans="7:21" x14ac:dyDescent="0.25">
      <c r="G380" s="79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</row>
    <row r="381" spans="7:21" x14ac:dyDescent="0.25">
      <c r="G381" s="79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</row>
    <row r="382" spans="7:21" x14ac:dyDescent="0.25">
      <c r="G382" s="79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</row>
    <row r="383" spans="7:21" x14ac:dyDescent="0.25">
      <c r="G383" s="79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</row>
    <row r="384" spans="7:21" x14ac:dyDescent="0.25">
      <c r="G384" s="79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</row>
    <row r="385" spans="7:21" x14ac:dyDescent="0.25">
      <c r="G385" s="79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</row>
    <row r="386" spans="7:21" x14ac:dyDescent="0.25">
      <c r="G386" s="79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</row>
    <row r="387" spans="7:21" x14ac:dyDescent="0.25">
      <c r="G387" s="79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</row>
    <row r="388" spans="7:21" x14ac:dyDescent="0.25">
      <c r="G388" s="79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</row>
    <row r="389" spans="7:21" x14ac:dyDescent="0.25">
      <c r="G389" s="79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</row>
    <row r="390" spans="7:21" x14ac:dyDescent="0.25">
      <c r="G390" s="79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</row>
    <row r="391" spans="7:21" x14ac:dyDescent="0.25">
      <c r="G391" s="79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</row>
    <row r="392" spans="7:21" x14ac:dyDescent="0.25">
      <c r="G392" s="79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</row>
    <row r="393" spans="7:21" x14ac:dyDescent="0.25">
      <c r="G393" s="79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</row>
    <row r="394" spans="7:21" x14ac:dyDescent="0.25">
      <c r="G394" s="79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</row>
    <row r="395" spans="7:21" x14ac:dyDescent="0.25">
      <c r="G395" s="79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</row>
    <row r="396" spans="7:21" x14ac:dyDescent="0.25">
      <c r="G396" s="79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</row>
    <row r="397" spans="7:21" x14ac:dyDescent="0.25">
      <c r="G397" s="79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</row>
    <row r="398" spans="7:21" x14ac:dyDescent="0.25">
      <c r="G398" s="79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</row>
    <row r="399" spans="7:21" x14ac:dyDescent="0.25">
      <c r="G399" s="79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</row>
    <row r="400" spans="7:21" x14ac:dyDescent="0.25">
      <c r="G400" s="79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</row>
    <row r="401" spans="7:21" x14ac:dyDescent="0.25">
      <c r="G401" s="79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</row>
    <row r="402" spans="7:21" x14ac:dyDescent="0.25">
      <c r="G402" s="79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</row>
    <row r="403" spans="7:21" x14ac:dyDescent="0.25">
      <c r="G403" s="79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</row>
    <row r="404" spans="7:21" x14ac:dyDescent="0.25">
      <c r="G404" s="79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</row>
    <row r="405" spans="7:21" x14ac:dyDescent="0.25">
      <c r="G405" s="79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</row>
    <row r="406" spans="7:21" x14ac:dyDescent="0.25">
      <c r="G406" s="79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</row>
    <row r="407" spans="7:21" x14ac:dyDescent="0.25">
      <c r="G407" s="79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</row>
    <row r="408" spans="7:21" x14ac:dyDescent="0.25">
      <c r="G408" s="79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</row>
    <row r="409" spans="7:21" x14ac:dyDescent="0.25">
      <c r="G409" s="79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</row>
    <row r="410" spans="7:21" x14ac:dyDescent="0.25">
      <c r="G410" s="79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</row>
    <row r="411" spans="7:21" x14ac:dyDescent="0.25">
      <c r="G411" s="79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</row>
    <row r="412" spans="7:21" x14ac:dyDescent="0.25">
      <c r="G412" s="79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</row>
    <row r="413" spans="7:21" x14ac:dyDescent="0.25">
      <c r="G413" s="79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</row>
    <row r="414" spans="7:21" x14ac:dyDescent="0.25">
      <c r="G414" s="79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</row>
    <row r="415" spans="7:21" x14ac:dyDescent="0.25">
      <c r="G415" s="79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</row>
    <row r="416" spans="7:21" x14ac:dyDescent="0.25">
      <c r="G416" s="79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</row>
    <row r="417" spans="7:21" x14ac:dyDescent="0.25">
      <c r="G417" s="79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</row>
    <row r="418" spans="7:21" x14ac:dyDescent="0.25">
      <c r="G418" s="79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</row>
    <row r="419" spans="7:21" x14ac:dyDescent="0.25">
      <c r="G419" s="79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</row>
    <row r="420" spans="7:21" x14ac:dyDescent="0.25">
      <c r="G420" s="79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</row>
    <row r="421" spans="7:21" x14ac:dyDescent="0.25">
      <c r="G421" s="79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</row>
    <row r="422" spans="7:21" x14ac:dyDescent="0.25">
      <c r="G422" s="79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</row>
    <row r="423" spans="7:21" x14ac:dyDescent="0.25">
      <c r="G423" s="79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</row>
    <row r="424" spans="7:21" x14ac:dyDescent="0.25">
      <c r="G424" s="79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</row>
    <row r="425" spans="7:21" x14ac:dyDescent="0.25">
      <c r="G425" s="79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</row>
    <row r="426" spans="7:21" x14ac:dyDescent="0.25">
      <c r="G426" s="79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</row>
    <row r="427" spans="7:21" x14ac:dyDescent="0.25">
      <c r="G427" s="79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</row>
    <row r="428" spans="7:21" x14ac:dyDescent="0.25">
      <c r="G428" s="79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</row>
    <row r="429" spans="7:21" x14ac:dyDescent="0.25">
      <c r="G429" s="79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</row>
    <row r="430" spans="7:21" x14ac:dyDescent="0.25">
      <c r="G430" s="79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</row>
    <row r="431" spans="7:21" x14ac:dyDescent="0.25">
      <c r="G431" s="79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</row>
    <row r="432" spans="7:21" x14ac:dyDescent="0.25">
      <c r="G432" s="79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</row>
    <row r="433" spans="7:21" x14ac:dyDescent="0.25">
      <c r="G433" s="79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</row>
    <row r="434" spans="7:21" x14ac:dyDescent="0.25">
      <c r="G434" s="79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</row>
    <row r="435" spans="7:21" x14ac:dyDescent="0.25">
      <c r="G435" s="79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</row>
    <row r="436" spans="7:21" x14ac:dyDescent="0.25">
      <c r="G436" s="79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</row>
    <row r="437" spans="7:21" x14ac:dyDescent="0.25">
      <c r="G437" s="79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</row>
    <row r="438" spans="7:21" x14ac:dyDescent="0.25">
      <c r="G438" s="79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</row>
    <row r="439" spans="7:21" x14ac:dyDescent="0.25">
      <c r="G439" s="79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</row>
    <row r="440" spans="7:21" x14ac:dyDescent="0.25">
      <c r="G440" s="79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</row>
    <row r="441" spans="7:21" x14ac:dyDescent="0.25">
      <c r="G441" s="79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</row>
    <row r="442" spans="7:21" x14ac:dyDescent="0.25">
      <c r="G442" s="79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</row>
    <row r="443" spans="7:21" x14ac:dyDescent="0.25">
      <c r="G443" s="79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</row>
    <row r="444" spans="7:21" x14ac:dyDescent="0.25">
      <c r="G444" s="79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</row>
    <row r="445" spans="7:21" x14ac:dyDescent="0.25">
      <c r="G445" s="79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</row>
    <row r="446" spans="7:21" x14ac:dyDescent="0.25">
      <c r="G446" s="79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</row>
    <row r="447" spans="7:21" x14ac:dyDescent="0.25">
      <c r="G447" s="79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</row>
    <row r="448" spans="7:21" x14ac:dyDescent="0.25">
      <c r="G448" s="79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</row>
    <row r="449" spans="7:21" x14ac:dyDescent="0.25">
      <c r="G449" s="79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</row>
    <row r="450" spans="7:21" x14ac:dyDescent="0.25">
      <c r="G450" s="79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</row>
    <row r="451" spans="7:21" x14ac:dyDescent="0.25">
      <c r="G451" s="79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</row>
    <row r="452" spans="7:21" x14ac:dyDescent="0.25">
      <c r="G452" s="79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</row>
    <row r="453" spans="7:21" x14ac:dyDescent="0.25">
      <c r="G453" s="79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</row>
    <row r="454" spans="7:21" x14ac:dyDescent="0.25">
      <c r="G454" s="79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</row>
    <row r="455" spans="7:21" x14ac:dyDescent="0.25">
      <c r="G455" s="79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</row>
    <row r="456" spans="7:21" x14ac:dyDescent="0.25">
      <c r="G456" s="79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</row>
    <row r="457" spans="7:21" x14ac:dyDescent="0.25">
      <c r="G457" s="79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</row>
    <row r="458" spans="7:21" x14ac:dyDescent="0.25">
      <c r="G458" s="79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</row>
    <row r="459" spans="7:21" x14ac:dyDescent="0.25">
      <c r="G459" s="79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</row>
    <row r="460" spans="7:21" x14ac:dyDescent="0.25">
      <c r="G460" s="79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</row>
    <row r="461" spans="7:21" x14ac:dyDescent="0.25">
      <c r="G461" s="79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</row>
    <row r="462" spans="7:21" x14ac:dyDescent="0.25">
      <c r="G462" s="79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</row>
    <row r="463" spans="7:21" x14ac:dyDescent="0.25">
      <c r="G463" s="79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</row>
    <row r="464" spans="7:21" x14ac:dyDescent="0.25">
      <c r="G464" s="79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</row>
    <row r="465" spans="7:21" x14ac:dyDescent="0.25">
      <c r="G465" s="79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</row>
    <row r="466" spans="7:21" x14ac:dyDescent="0.25">
      <c r="G466" s="79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</row>
    <row r="467" spans="7:21" x14ac:dyDescent="0.25">
      <c r="G467" s="79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</row>
    <row r="468" spans="7:21" x14ac:dyDescent="0.25">
      <c r="G468" s="79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</row>
    <row r="469" spans="7:21" x14ac:dyDescent="0.25">
      <c r="G469" s="79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</row>
    <row r="470" spans="7:21" x14ac:dyDescent="0.25">
      <c r="G470" s="79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</row>
    <row r="471" spans="7:21" x14ac:dyDescent="0.25">
      <c r="G471" s="79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</row>
    <row r="472" spans="7:21" x14ac:dyDescent="0.25">
      <c r="G472" s="79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</row>
    <row r="473" spans="7:21" x14ac:dyDescent="0.25">
      <c r="G473" s="79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</row>
    <row r="474" spans="7:21" x14ac:dyDescent="0.25">
      <c r="G474" s="79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</row>
    <row r="475" spans="7:21" x14ac:dyDescent="0.25">
      <c r="G475" s="79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</row>
    <row r="476" spans="7:21" x14ac:dyDescent="0.25">
      <c r="G476" s="79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</row>
    <row r="477" spans="7:21" x14ac:dyDescent="0.25">
      <c r="G477" s="79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</row>
    <row r="478" spans="7:21" x14ac:dyDescent="0.25">
      <c r="G478" s="79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</row>
    <row r="479" spans="7:21" x14ac:dyDescent="0.25">
      <c r="G479" s="79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</row>
    <row r="480" spans="7:21" x14ac:dyDescent="0.25">
      <c r="G480" s="79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</row>
    <row r="481" spans="7:21" x14ac:dyDescent="0.25">
      <c r="G481" s="79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</row>
    <row r="482" spans="7:21" x14ac:dyDescent="0.25">
      <c r="G482" s="79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</row>
    <row r="483" spans="7:21" x14ac:dyDescent="0.25">
      <c r="G483" s="79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</row>
    <row r="484" spans="7:21" x14ac:dyDescent="0.25">
      <c r="G484" s="79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</row>
    <row r="485" spans="7:21" x14ac:dyDescent="0.25">
      <c r="G485" s="79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</row>
    <row r="486" spans="7:21" x14ac:dyDescent="0.25">
      <c r="G486" s="79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</row>
    <row r="487" spans="7:21" x14ac:dyDescent="0.25">
      <c r="G487" s="79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</row>
    <row r="488" spans="7:21" x14ac:dyDescent="0.25">
      <c r="G488" s="79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</row>
    <row r="489" spans="7:21" x14ac:dyDescent="0.25">
      <c r="G489" s="79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</row>
    <row r="490" spans="7:21" x14ac:dyDescent="0.25">
      <c r="G490" s="79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</row>
    <row r="491" spans="7:21" x14ac:dyDescent="0.25">
      <c r="G491" s="79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</row>
    <row r="492" spans="7:21" x14ac:dyDescent="0.25">
      <c r="G492" s="79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</row>
    <row r="493" spans="7:21" x14ac:dyDescent="0.25">
      <c r="G493" s="79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</row>
    <row r="494" spans="7:21" x14ac:dyDescent="0.25">
      <c r="G494" s="79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</row>
    <row r="495" spans="7:21" x14ac:dyDescent="0.25">
      <c r="G495" s="79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</row>
    <row r="496" spans="7:21" x14ac:dyDescent="0.25">
      <c r="G496" s="79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</row>
    <row r="497" spans="7:21" x14ac:dyDescent="0.25">
      <c r="G497" s="79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</row>
    <row r="498" spans="7:21" x14ac:dyDescent="0.25">
      <c r="G498" s="79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</row>
    <row r="499" spans="7:21" x14ac:dyDescent="0.25">
      <c r="G499" s="79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</row>
    <row r="500" spans="7:21" x14ac:dyDescent="0.25">
      <c r="G500" s="79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</row>
    <row r="501" spans="7:21" x14ac:dyDescent="0.25">
      <c r="G501" s="79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</row>
    <row r="502" spans="7:21" x14ac:dyDescent="0.25">
      <c r="G502" s="79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</row>
    <row r="503" spans="7:21" x14ac:dyDescent="0.25">
      <c r="G503" s="79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</row>
    <row r="504" spans="7:21" x14ac:dyDescent="0.25">
      <c r="G504" s="79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</row>
    <row r="505" spans="7:21" x14ac:dyDescent="0.25">
      <c r="G505" s="79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</row>
    <row r="506" spans="7:21" x14ac:dyDescent="0.25">
      <c r="G506" s="79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</row>
    <row r="507" spans="7:21" x14ac:dyDescent="0.25">
      <c r="G507" s="79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</row>
    <row r="508" spans="7:21" x14ac:dyDescent="0.25">
      <c r="G508" s="79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</row>
    <row r="509" spans="7:21" x14ac:dyDescent="0.25">
      <c r="G509" s="79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</row>
    <row r="510" spans="7:21" x14ac:dyDescent="0.25">
      <c r="G510" s="79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</row>
    <row r="511" spans="7:21" x14ac:dyDescent="0.25">
      <c r="G511" s="79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</row>
    <row r="512" spans="7:21" x14ac:dyDescent="0.25">
      <c r="G512" s="79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</row>
    <row r="513" spans="7:21" x14ac:dyDescent="0.25">
      <c r="G513" s="79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</row>
    <row r="514" spans="7:21" x14ac:dyDescent="0.25">
      <c r="G514" s="79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</row>
    <row r="515" spans="7:21" x14ac:dyDescent="0.25">
      <c r="G515" s="79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</row>
    <row r="516" spans="7:21" x14ac:dyDescent="0.25">
      <c r="G516" s="79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</row>
    <row r="517" spans="7:21" x14ac:dyDescent="0.25">
      <c r="G517" s="79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</row>
    <row r="518" spans="7:21" x14ac:dyDescent="0.25">
      <c r="G518" s="79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</row>
    <row r="519" spans="7:21" x14ac:dyDescent="0.25">
      <c r="G519" s="79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</row>
    <row r="520" spans="7:21" x14ac:dyDescent="0.25">
      <c r="G520" s="79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</row>
    <row r="521" spans="7:21" x14ac:dyDescent="0.25">
      <c r="G521" s="79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</row>
    <row r="522" spans="7:21" x14ac:dyDescent="0.25">
      <c r="G522" s="79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</row>
    <row r="523" spans="7:21" x14ac:dyDescent="0.25">
      <c r="G523" s="79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</row>
    <row r="524" spans="7:21" x14ac:dyDescent="0.25">
      <c r="G524" s="79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</row>
    <row r="525" spans="7:21" x14ac:dyDescent="0.25">
      <c r="G525" s="79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</row>
    <row r="526" spans="7:21" x14ac:dyDescent="0.25">
      <c r="G526" s="79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</row>
    <row r="527" spans="7:21" x14ac:dyDescent="0.25">
      <c r="G527" s="79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</row>
    <row r="528" spans="7:21" x14ac:dyDescent="0.25">
      <c r="G528" s="79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</row>
    <row r="529" spans="7:21" x14ac:dyDescent="0.25">
      <c r="G529" s="79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</row>
    <row r="530" spans="7:21" x14ac:dyDescent="0.25">
      <c r="G530" s="79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</row>
    <row r="531" spans="7:21" x14ac:dyDescent="0.25">
      <c r="G531" s="79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</row>
    <row r="532" spans="7:21" x14ac:dyDescent="0.25">
      <c r="G532" s="79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</row>
    <row r="533" spans="7:21" x14ac:dyDescent="0.25">
      <c r="G533" s="79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</row>
    <row r="534" spans="7:21" x14ac:dyDescent="0.25">
      <c r="G534" s="79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</row>
    <row r="535" spans="7:21" x14ac:dyDescent="0.25">
      <c r="G535" s="79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</row>
    <row r="536" spans="7:21" x14ac:dyDescent="0.25">
      <c r="G536" s="79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</row>
    <row r="537" spans="7:21" x14ac:dyDescent="0.25">
      <c r="G537" s="79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</row>
    <row r="538" spans="7:21" x14ac:dyDescent="0.25">
      <c r="G538" s="79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</row>
    <row r="539" spans="7:21" x14ac:dyDescent="0.25">
      <c r="G539" s="79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</row>
    <row r="540" spans="7:21" x14ac:dyDescent="0.25">
      <c r="G540" s="79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</row>
    <row r="541" spans="7:21" x14ac:dyDescent="0.25">
      <c r="G541" s="79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</row>
    <row r="542" spans="7:21" x14ac:dyDescent="0.25">
      <c r="G542" s="79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</row>
    <row r="543" spans="7:21" x14ac:dyDescent="0.25">
      <c r="G543" s="79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</row>
    <row r="544" spans="7:21" x14ac:dyDescent="0.25">
      <c r="G544" s="79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</row>
    <row r="545" spans="7:21" x14ac:dyDescent="0.25">
      <c r="G545" s="79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</row>
    <row r="546" spans="7:21" x14ac:dyDescent="0.25">
      <c r="G546" s="79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</row>
    <row r="547" spans="7:21" x14ac:dyDescent="0.25">
      <c r="G547" s="79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</row>
    <row r="548" spans="7:21" x14ac:dyDescent="0.25">
      <c r="G548" s="79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</row>
    <row r="549" spans="7:21" x14ac:dyDescent="0.25">
      <c r="G549" s="79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</row>
    <row r="550" spans="7:21" x14ac:dyDescent="0.25">
      <c r="G550" s="79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</row>
    <row r="551" spans="7:21" x14ac:dyDescent="0.25">
      <c r="G551" s="79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</row>
    <row r="552" spans="7:21" x14ac:dyDescent="0.25">
      <c r="G552" s="79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</row>
    <row r="553" spans="7:21" x14ac:dyDescent="0.25">
      <c r="G553" s="79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</row>
    <row r="554" spans="7:21" x14ac:dyDescent="0.25">
      <c r="G554" s="79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</row>
    <row r="555" spans="7:21" x14ac:dyDescent="0.25">
      <c r="G555" s="79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</row>
    <row r="556" spans="7:21" x14ac:dyDescent="0.25">
      <c r="G556" s="79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</row>
    <row r="557" spans="7:21" x14ac:dyDescent="0.25">
      <c r="G557" s="79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</row>
    <row r="558" spans="7:21" x14ac:dyDescent="0.25">
      <c r="G558" s="79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</row>
    <row r="559" spans="7:21" x14ac:dyDescent="0.25">
      <c r="G559" s="79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</row>
    <row r="560" spans="7:21" x14ac:dyDescent="0.25">
      <c r="G560" s="79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</row>
    <row r="561" spans="7:21" x14ac:dyDescent="0.25">
      <c r="G561" s="79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</row>
    <row r="562" spans="7:21" x14ac:dyDescent="0.25">
      <c r="G562" s="79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</row>
    <row r="563" spans="7:21" x14ac:dyDescent="0.25">
      <c r="G563" s="79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</row>
    <row r="564" spans="7:21" x14ac:dyDescent="0.25">
      <c r="G564" s="79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</row>
    <row r="565" spans="7:21" x14ac:dyDescent="0.25">
      <c r="G565" s="79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</row>
    <row r="566" spans="7:21" x14ac:dyDescent="0.25">
      <c r="G566" s="79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</row>
    <row r="567" spans="7:21" x14ac:dyDescent="0.25">
      <c r="G567" s="79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</row>
    <row r="568" spans="7:21" x14ac:dyDescent="0.25">
      <c r="G568" s="79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</row>
    <row r="569" spans="7:21" x14ac:dyDescent="0.25">
      <c r="G569" s="79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</row>
    <row r="570" spans="7:21" x14ac:dyDescent="0.25">
      <c r="G570" s="79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</row>
    <row r="571" spans="7:21" x14ac:dyDescent="0.25">
      <c r="G571" s="79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</row>
    <row r="572" spans="7:21" x14ac:dyDescent="0.25">
      <c r="G572" s="79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</row>
    <row r="573" spans="7:21" x14ac:dyDescent="0.25">
      <c r="G573" s="79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</row>
    <row r="574" spans="7:21" x14ac:dyDescent="0.25">
      <c r="G574" s="79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</row>
    <row r="575" spans="7:21" x14ac:dyDescent="0.25">
      <c r="G575" s="79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</row>
    <row r="576" spans="7:21" x14ac:dyDescent="0.25">
      <c r="G576" s="79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</row>
    <row r="577" spans="7:21" x14ac:dyDescent="0.25">
      <c r="G577" s="79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</row>
    <row r="578" spans="7:21" x14ac:dyDescent="0.25">
      <c r="G578" s="79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</row>
    <row r="579" spans="7:21" x14ac:dyDescent="0.25">
      <c r="G579" s="79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</row>
    <row r="580" spans="7:21" x14ac:dyDescent="0.25">
      <c r="G580" s="79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</row>
    <row r="581" spans="7:21" x14ac:dyDescent="0.25">
      <c r="G581" s="79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</row>
    <row r="582" spans="7:21" x14ac:dyDescent="0.25">
      <c r="G582" s="79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</row>
    <row r="583" spans="7:21" x14ac:dyDescent="0.25">
      <c r="G583" s="79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</row>
    <row r="584" spans="7:21" x14ac:dyDescent="0.25">
      <c r="G584" s="79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</row>
    <row r="585" spans="7:21" x14ac:dyDescent="0.25">
      <c r="G585" s="79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</row>
    <row r="586" spans="7:21" x14ac:dyDescent="0.25">
      <c r="G586" s="79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</row>
    <row r="587" spans="7:21" x14ac:dyDescent="0.25">
      <c r="G587" s="79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</row>
    <row r="588" spans="7:21" x14ac:dyDescent="0.25">
      <c r="G588" s="79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</row>
    <row r="589" spans="7:21" x14ac:dyDescent="0.25">
      <c r="G589" s="79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</row>
    <row r="590" spans="7:21" x14ac:dyDescent="0.25">
      <c r="G590" s="79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</row>
    <row r="591" spans="7:21" x14ac:dyDescent="0.25">
      <c r="G591" s="79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</row>
    <row r="592" spans="7:21" x14ac:dyDescent="0.25">
      <c r="G592" s="79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</row>
    <row r="593" spans="7:21" x14ac:dyDescent="0.25">
      <c r="G593" s="79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</row>
    <row r="594" spans="7:21" x14ac:dyDescent="0.25">
      <c r="G594" s="79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</row>
    <row r="595" spans="7:21" x14ac:dyDescent="0.25">
      <c r="G595" s="79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</row>
    <row r="596" spans="7:21" x14ac:dyDescent="0.25">
      <c r="G596" s="79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</row>
    <row r="597" spans="7:21" x14ac:dyDescent="0.25">
      <c r="G597" s="79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</row>
    <row r="598" spans="7:21" x14ac:dyDescent="0.25">
      <c r="G598" s="79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</row>
    <row r="599" spans="7:21" x14ac:dyDescent="0.25">
      <c r="G599" s="79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</row>
    <row r="600" spans="7:21" x14ac:dyDescent="0.25">
      <c r="G600" s="79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</row>
    <row r="601" spans="7:21" x14ac:dyDescent="0.25">
      <c r="G601" s="79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</row>
    <row r="602" spans="7:21" x14ac:dyDescent="0.25">
      <c r="G602" s="79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</row>
    <row r="603" spans="7:21" x14ac:dyDescent="0.25">
      <c r="G603" s="79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</row>
    <row r="604" spans="7:21" x14ac:dyDescent="0.25">
      <c r="G604" s="79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</row>
    <row r="605" spans="7:21" x14ac:dyDescent="0.25">
      <c r="G605" s="79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</row>
    <row r="606" spans="7:21" x14ac:dyDescent="0.25">
      <c r="G606" s="79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</row>
    <row r="607" spans="7:21" x14ac:dyDescent="0.25">
      <c r="G607" s="79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</row>
    <row r="608" spans="7:21" x14ac:dyDescent="0.25">
      <c r="G608" s="79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</row>
    <row r="609" spans="7:21" x14ac:dyDescent="0.25">
      <c r="G609" s="79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</row>
    <row r="610" spans="7:21" x14ac:dyDescent="0.25">
      <c r="G610" s="79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</row>
    <row r="611" spans="7:21" x14ac:dyDescent="0.25">
      <c r="G611" s="79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</row>
    <row r="612" spans="7:21" x14ac:dyDescent="0.25">
      <c r="G612" s="79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</row>
    <row r="613" spans="7:21" x14ac:dyDescent="0.25">
      <c r="G613" s="79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</row>
    <row r="614" spans="7:21" x14ac:dyDescent="0.25">
      <c r="G614" s="79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</row>
    <row r="615" spans="7:21" x14ac:dyDescent="0.25">
      <c r="G615" s="79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</row>
    <row r="616" spans="7:21" x14ac:dyDescent="0.25">
      <c r="G616" s="79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</row>
    <row r="617" spans="7:21" x14ac:dyDescent="0.25">
      <c r="G617" s="79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</row>
    <row r="618" spans="7:21" x14ac:dyDescent="0.25">
      <c r="G618" s="79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</row>
    <row r="619" spans="7:21" x14ac:dyDescent="0.25">
      <c r="G619" s="79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</row>
    <row r="620" spans="7:21" x14ac:dyDescent="0.25">
      <c r="G620" s="79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</row>
    <row r="621" spans="7:21" x14ac:dyDescent="0.25">
      <c r="G621" s="79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</row>
    <row r="622" spans="7:21" x14ac:dyDescent="0.25">
      <c r="G622" s="79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</row>
    <row r="623" spans="7:21" x14ac:dyDescent="0.25">
      <c r="G623" s="79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</row>
    <row r="624" spans="7:21" x14ac:dyDescent="0.25">
      <c r="G624" s="79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</row>
    <row r="625" spans="7:21" x14ac:dyDescent="0.25">
      <c r="G625" s="79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</row>
    <row r="626" spans="7:21" x14ac:dyDescent="0.25">
      <c r="G626" s="79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</row>
    <row r="627" spans="7:21" x14ac:dyDescent="0.25">
      <c r="G627" s="79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</row>
    <row r="628" spans="7:21" x14ac:dyDescent="0.25">
      <c r="G628" s="79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</row>
    <row r="629" spans="7:21" x14ac:dyDescent="0.25">
      <c r="G629" s="79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</row>
    <row r="630" spans="7:21" x14ac:dyDescent="0.25">
      <c r="G630" s="79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</row>
    <row r="631" spans="7:21" x14ac:dyDescent="0.25">
      <c r="G631" s="79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</row>
    <row r="632" spans="7:21" x14ac:dyDescent="0.25">
      <c r="G632" s="79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</row>
    <row r="633" spans="7:21" x14ac:dyDescent="0.25">
      <c r="G633" s="79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</row>
    <row r="634" spans="7:21" x14ac:dyDescent="0.25">
      <c r="G634" s="79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</row>
    <row r="635" spans="7:21" x14ac:dyDescent="0.25">
      <c r="G635" s="79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</row>
    <row r="636" spans="7:21" x14ac:dyDescent="0.25">
      <c r="G636" s="79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</row>
    <row r="637" spans="7:21" x14ac:dyDescent="0.25">
      <c r="G637" s="79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</row>
    <row r="638" spans="7:21" x14ac:dyDescent="0.25">
      <c r="G638" s="79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</row>
    <row r="639" spans="7:21" x14ac:dyDescent="0.25">
      <c r="G639" s="79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</row>
    <row r="640" spans="7:21" x14ac:dyDescent="0.25">
      <c r="G640" s="7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</row>
    <row r="641" spans="7:21" x14ac:dyDescent="0.25">
      <c r="G641" s="79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</row>
    <row r="642" spans="7:21" x14ac:dyDescent="0.25">
      <c r="G642" s="79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</row>
    <row r="643" spans="7:21" x14ac:dyDescent="0.25">
      <c r="G643" s="79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</row>
    <row r="644" spans="7:21" x14ac:dyDescent="0.25">
      <c r="G644" s="79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</row>
    <row r="645" spans="7:21" x14ac:dyDescent="0.25">
      <c r="G645" s="79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</row>
    <row r="646" spans="7:21" x14ac:dyDescent="0.25">
      <c r="G646" s="79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</row>
    <row r="647" spans="7:21" x14ac:dyDescent="0.25">
      <c r="G647" s="79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</row>
    <row r="648" spans="7:21" x14ac:dyDescent="0.25">
      <c r="G648" s="79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</row>
    <row r="649" spans="7:21" x14ac:dyDescent="0.25">
      <c r="G649" s="79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</row>
    <row r="650" spans="7:21" x14ac:dyDescent="0.25">
      <c r="G650" s="79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</row>
    <row r="651" spans="7:21" x14ac:dyDescent="0.25">
      <c r="G651" s="79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</row>
    <row r="652" spans="7:21" x14ac:dyDescent="0.25">
      <c r="G652" s="79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</row>
    <row r="653" spans="7:21" x14ac:dyDescent="0.25">
      <c r="G653" s="79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</row>
    <row r="654" spans="7:21" x14ac:dyDescent="0.25">
      <c r="G654" s="79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</row>
    <row r="655" spans="7:21" x14ac:dyDescent="0.25">
      <c r="G655" s="79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</row>
    <row r="656" spans="7:21" x14ac:dyDescent="0.25">
      <c r="G656" s="79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</row>
    <row r="657" spans="7:21" x14ac:dyDescent="0.25">
      <c r="G657" s="79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</row>
    <row r="658" spans="7:21" x14ac:dyDescent="0.25">
      <c r="G658" s="79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</row>
    <row r="659" spans="7:21" x14ac:dyDescent="0.25">
      <c r="G659" s="79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</row>
    <row r="660" spans="7:21" x14ac:dyDescent="0.25">
      <c r="G660" s="79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</row>
    <row r="661" spans="7:21" x14ac:dyDescent="0.25">
      <c r="G661" s="79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</row>
    <row r="662" spans="7:21" x14ac:dyDescent="0.25">
      <c r="G662" s="79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</row>
    <row r="663" spans="7:21" x14ac:dyDescent="0.25">
      <c r="G663" s="79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</row>
    <row r="664" spans="7:21" x14ac:dyDescent="0.25">
      <c r="G664" s="79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</row>
    <row r="665" spans="7:21" x14ac:dyDescent="0.25">
      <c r="G665" s="79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</row>
    <row r="666" spans="7:21" x14ac:dyDescent="0.25">
      <c r="G666" s="79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</row>
    <row r="667" spans="7:21" x14ac:dyDescent="0.25">
      <c r="G667" s="79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</row>
    <row r="668" spans="7:21" x14ac:dyDescent="0.25">
      <c r="G668" s="79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</row>
    <row r="669" spans="7:21" x14ac:dyDescent="0.25">
      <c r="G669" s="79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</row>
    <row r="670" spans="7:21" x14ac:dyDescent="0.25">
      <c r="G670" s="79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</row>
    <row r="671" spans="7:21" x14ac:dyDescent="0.25">
      <c r="G671" s="79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</row>
    <row r="672" spans="7:21" x14ac:dyDescent="0.25">
      <c r="G672" s="79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</row>
    <row r="673" spans="7:21" x14ac:dyDescent="0.25">
      <c r="G673" s="79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</row>
    <row r="674" spans="7:21" x14ac:dyDescent="0.25">
      <c r="G674" s="79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</row>
    <row r="675" spans="7:21" x14ac:dyDescent="0.25">
      <c r="G675" s="79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</row>
    <row r="676" spans="7:21" x14ac:dyDescent="0.25">
      <c r="G676" s="79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</row>
    <row r="677" spans="7:21" x14ac:dyDescent="0.25">
      <c r="G677" s="79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</row>
    <row r="678" spans="7:21" x14ac:dyDescent="0.25">
      <c r="G678" s="79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</row>
    <row r="679" spans="7:21" x14ac:dyDescent="0.25">
      <c r="G679" s="79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</row>
    <row r="680" spans="7:21" x14ac:dyDescent="0.25">
      <c r="G680" s="79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</row>
    <row r="681" spans="7:21" x14ac:dyDescent="0.25">
      <c r="G681" s="79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</row>
    <row r="682" spans="7:21" x14ac:dyDescent="0.25">
      <c r="G682" s="79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</row>
    <row r="683" spans="7:21" x14ac:dyDescent="0.25">
      <c r="G683" s="79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</row>
    <row r="684" spans="7:21" x14ac:dyDescent="0.25">
      <c r="G684" s="79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</row>
    <row r="685" spans="7:21" x14ac:dyDescent="0.25">
      <c r="G685" s="79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</row>
    <row r="686" spans="7:21" x14ac:dyDescent="0.25">
      <c r="G686" s="79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</row>
    <row r="687" spans="7:21" x14ac:dyDescent="0.25">
      <c r="G687" s="79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</row>
    <row r="688" spans="7:21" x14ac:dyDescent="0.25">
      <c r="G688" s="79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</row>
    <row r="689" spans="7:21" x14ac:dyDescent="0.25">
      <c r="G689" s="79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</row>
    <row r="690" spans="7:21" x14ac:dyDescent="0.25">
      <c r="G690" s="79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</row>
    <row r="691" spans="7:21" x14ac:dyDescent="0.25">
      <c r="G691" s="79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</row>
    <row r="692" spans="7:21" x14ac:dyDescent="0.25">
      <c r="G692" s="79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</row>
    <row r="693" spans="7:21" x14ac:dyDescent="0.25">
      <c r="G693" s="79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</row>
    <row r="694" spans="7:21" x14ac:dyDescent="0.25">
      <c r="G694" s="79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</row>
    <row r="695" spans="7:21" x14ac:dyDescent="0.25">
      <c r="G695" s="79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</row>
    <row r="696" spans="7:21" x14ac:dyDescent="0.25">
      <c r="G696" s="79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</row>
    <row r="697" spans="7:21" x14ac:dyDescent="0.25">
      <c r="G697" s="79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</row>
    <row r="698" spans="7:21" x14ac:dyDescent="0.25">
      <c r="G698" s="79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</row>
    <row r="699" spans="7:21" x14ac:dyDescent="0.25">
      <c r="G699" s="79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</row>
    <row r="700" spans="7:21" x14ac:dyDescent="0.25">
      <c r="G700" s="79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</row>
    <row r="701" spans="7:21" x14ac:dyDescent="0.25">
      <c r="G701" s="79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</row>
    <row r="702" spans="7:21" x14ac:dyDescent="0.25">
      <c r="G702" s="79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</row>
    <row r="703" spans="7:21" x14ac:dyDescent="0.25">
      <c r="G703" s="79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</row>
    <row r="704" spans="7:21" x14ac:dyDescent="0.25">
      <c r="G704" s="79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</row>
    <row r="705" spans="7:21" x14ac:dyDescent="0.25">
      <c r="G705" s="79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</row>
    <row r="706" spans="7:21" x14ac:dyDescent="0.25">
      <c r="G706" s="79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</row>
    <row r="707" spans="7:21" x14ac:dyDescent="0.25">
      <c r="G707" s="79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</row>
    <row r="708" spans="7:21" x14ac:dyDescent="0.25">
      <c r="G708" s="79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</row>
    <row r="709" spans="7:21" x14ac:dyDescent="0.25">
      <c r="G709" s="79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</row>
    <row r="710" spans="7:21" x14ac:dyDescent="0.25">
      <c r="G710" s="79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</row>
    <row r="711" spans="7:21" x14ac:dyDescent="0.25">
      <c r="G711" s="79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</row>
    <row r="712" spans="7:21" x14ac:dyDescent="0.25">
      <c r="G712" s="79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</row>
    <row r="713" spans="7:21" x14ac:dyDescent="0.25">
      <c r="G713" s="79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</row>
    <row r="714" spans="7:21" x14ac:dyDescent="0.25">
      <c r="G714" s="79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</row>
    <row r="715" spans="7:21" x14ac:dyDescent="0.25">
      <c r="G715" s="79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</row>
    <row r="716" spans="7:21" x14ac:dyDescent="0.25">
      <c r="G716" s="79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</row>
    <row r="717" spans="7:21" x14ac:dyDescent="0.25">
      <c r="G717" s="79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</row>
    <row r="718" spans="7:21" x14ac:dyDescent="0.25">
      <c r="G718" s="79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</row>
    <row r="719" spans="7:21" x14ac:dyDescent="0.25">
      <c r="G719" s="79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</row>
    <row r="720" spans="7:21" x14ac:dyDescent="0.25">
      <c r="G720" s="79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</row>
    <row r="721" spans="7:21" x14ac:dyDescent="0.25">
      <c r="G721" s="79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</row>
    <row r="722" spans="7:21" x14ac:dyDescent="0.25">
      <c r="G722" s="79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</row>
    <row r="723" spans="7:21" x14ac:dyDescent="0.25">
      <c r="G723" s="79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</row>
    <row r="724" spans="7:21" x14ac:dyDescent="0.25">
      <c r="G724" s="79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</row>
    <row r="725" spans="7:21" x14ac:dyDescent="0.25">
      <c r="G725" s="79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</row>
    <row r="726" spans="7:21" x14ac:dyDescent="0.25">
      <c r="G726" s="79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</row>
    <row r="727" spans="7:21" x14ac:dyDescent="0.25">
      <c r="G727" s="79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</row>
    <row r="728" spans="7:21" x14ac:dyDescent="0.25">
      <c r="G728" s="79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</row>
    <row r="729" spans="7:21" x14ac:dyDescent="0.25">
      <c r="G729" s="79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</row>
    <row r="730" spans="7:21" x14ac:dyDescent="0.25">
      <c r="G730" s="79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</row>
    <row r="731" spans="7:21" x14ac:dyDescent="0.25">
      <c r="G731" s="79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</row>
    <row r="732" spans="7:21" x14ac:dyDescent="0.25">
      <c r="G732" s="79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</row>
    <row r="733" spans="7:21" x14ac:dyDescent="0.25">
      <c r="G733" s="79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</row>
    <row r="734" spans="7:21" x14ac:dyDescent="0.25">
      <c r="G734" s="79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</row>
    <row r="735" spans="7:21" x14ac:dyDescent="0.25">
      <c r="G735" s="79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</row>
    <row r="736" spans="7:21" x14ac:dyDescent="0.25">
      <c r="G736" s="79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</row>
    <row r="737" spans="7:21" x14ac:dyDescent="0.25">
      <c r="G737" s="79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</row>
    <row r="738" spans="7:21" x14ac:dyDescent="0.25">
      <c r="G738" s="79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</row>
    <row r="739" spans="7:21" x14ac:dyDescent="0.25">
      <c r="G739" s="7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</row>
    <row r="740" spans="7:21" x14ac:dyDescent="0.25">
      <c r="G740" s="7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</row>
    <row r="741" spans="7:21" x14ac:dyDescent="0.25">
      <c r="G741" s="79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</row>
    <row r="742" spans="7:21" x14ac:dyDescent="0.25">
      <c r="G742" s="79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</row>
    <row r="743" spans="7:21" x14ac:dyDescent="0.25">
      <c r="G743" s="79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</row>
    <row r="744" spans="7:21" x14ac:dyDescent="0.25">
      <c r="G744" s="79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</row>
    <row r="745" spans="7:21" x14ac:dyDescent="0.25">
      <c r="G745" s="79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</row>
    <row r="746" spans="7:21" x14ac:dyDescent="0.25">
      <c r="G746" s="79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</row>
    <row r="747" spans="7:21" x14ac:dyDescent="0.25">
      <c r="G747" s="79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</row>
    <row r="748" spans="7:21" x14ac:dyDescent="0.25">
      <c r="G748" s="79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</row>
    <row r="749" spans="7:21" x14ac:dyDescent="0.25">
      <c r="G749" s="79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</row>
    <row r="750" spans="7:21" x14ac:dyDescent="0.25">
      <c r="G750" s="79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</row>
    <row r="751" spans="7:21" x14ac:dyDescent="0.25">
      <c r="G751" s="79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</row>
    <row r="752" spans="7:21" x14ac:dyDescent="0.25">
      <c r="G752" s="79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</row>
    <row r="753" spans="7:21" x14ac:dyDescent="0.25">
      <c r="G753" s="79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</row>
    <row r="754" spans="7:21" x14ac:dyDescent="0.25">
      <c r="G754" s="79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</row>
    <row r="755" spans="7:21" x14ac:dyDescent="0.25">
      <c r="G755" s="79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</row>
    <row r="756" spans="7:21" x14ac:dyDescent="0.25">
      <c r="G756" s="79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</row>
    <row r="757" spans="7:21" x14ac:dyDescent="0.25">
      <c r="G757" s="79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</row>
    <row r="758" spans="7:21" x14ac:dyDescent="0.25">
      <c r="G758" s="79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</row>
    <row r="759" spans="7:21" x14ac:dyDescent="0.25">
      <c r="G759" s="79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</row>
    <row r="760" spans="7:21" x14ac:dyDescent="0.25">
      <c r="G760" s="79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</row>
    <row r="761" spans="7:21" x14ac:dyDescent="0.25">
      <c r="G761" s="79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</row>
    <row r="762" spans="7:21" x14ac:dyDescent="0.25">
      <c r="G762" s="79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</row>
    <row r="763" spans="7:21" x14ac:dyDescent="0.25">
      <c r="G763" s="79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</row>
    <row r="764" spans="7:21" x14ac:dyDescent="0.25">
      <c r="G764" s="79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</row>
    <row r="765" spans="7:21" x14ac:dyDescent="0.25">
      <c r="G765" s="79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</row>
    <row r="766" spans="7:21" x14ac:dyDescent="0.25">
      <c r="G766" s="79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</row>
    <row r="767" spans="7:21" x14ac:dyDescent="0.25">
      <c r="G767" s="79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</row>
    <row r="768" spans="7:21" x14ac:dyDescent="0.25">
      <c r="G768" s="79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</row>
    <row r="769" spans="7:21" x14ac:dyDescent="0.25">
      <c r="G769" s="79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</row>
    <row r="770" spans="7:21" x14ac:dyDescent="0.25">
      <c r="G770" s="79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</row>
    <row r="771" spans="7:21" x14ac:dyDescent="0.25">
      <c r="G771" s="79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</row>
    <row r="772" spans="7:21" x14ac:dyDescent="0.25">
      <c r="G772" s="79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</row>
    <row r="773" spans="7:21" x14ac:dyDescent="0.25">
      <c r="G773" s="79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</row>
    <row r="774" spans="7:21" x14ac:dyDescent="0.25">
      <c r="G774" s="79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</row>
    <row r="775" spans="7:21" x14ac:dyDescent="0.25">
      <c r="G775" s="79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</row>
    <row r="776" spans="7:21" x14ac:dyDescent="0.25">
      <c r="G776" s="79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</row>
    <row r="777" spans="7:21" x14ac:dyDescent="0.25">
      <c r="G777" s="79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</row>
    <row r="778" spans="7:21" x14ac:dyDescent="0.25">
      <c r="G778" s="79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</row>
    <row r="779" spans="7:21" x14ac:dyDescent="0.25">
      <c r="G779" s="79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</row>
    <row r="780" spans="7:21" x14ac:dyDescent="0.25">
      <c r="G780" s="79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</row>
    <row r="781" spans="7:21" x14ac:dyDescent="0.25">
      <c r="G781" s="79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</row>
    <row r="782" spans="7:21" x14ac:dyDescent="0.25">
      <c r="G782" s="79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</row>
    <row r="783" spans="7:21" x14ac:dyDescent="0.25">
      <c r="G783" s="79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</row>
    <row r="784" spans="7:21" x14ac:dyDescent="0.25">
      <c r="G784" s="79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</row>
    <row r="785" spans="7:21" x14ac:dyDescent="0.25">
      <c r="G785" s="79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</row>
    <row r="786" spans="7:21" x14ac:dyDescent="0.25">
      <c r="G786" s="79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</row>
    <row r="787" spans="7:21" x14ac:dyDescent="0.25">
      <c r="G787" s="79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</row>
    <row r="788" spans="7:21" x14ac:dyDescent="0.25">
      <c r="G788" s="79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</row>
    <row r="789" spans="7:21" x14ac:dyDescent="0.25">
      <c r="G789" s="79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</row>
    <row r="790" spans="7:21" x14ac:dyDescent="0.25">
      <c r="G790" s="79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</row>
    <row r="791" spans="7:21" x14ac:dyDescent="0.25">
      <c r="G791" s="79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</row>
    <row r="792" spans="7:21" x14ac:dyDescent="0.25">
      <c r="G792" s="79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</row>
    <row r="793" spans="7:21" x14ac:dyDescent="0.25">
      <c r="G793" s="79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</row>
    <row r="794" spans="7:21" x14ac:dyDescent="0.25">
      <c r="G794" s="79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</row>
    <row r="795" spans="7:21" x14ac:dyDescent="0.25">
      <c r="G795" s="79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</row>
    <row r="796" spans="7:21" x14ac:dyDescent="0.25">
      <c r="G796" s="79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</row>
    <row r="797" spans="7:21" x14ac:dyDescent="0.25">
      <c r="G797" s="79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</row>
    <row r="798" spans="7:21" x14ac:dyDescent="0.25">
      <c r="G798" s="79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</row>
    <row r="799" spans="7:21" x14ac:dyDescent="0.25">
      <c r="G799" s="79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</row>
    <row r="800" spans="7:21" x14ac:dyDescent="0.25">
      <c r="G800" s="79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</row>
    <row r="801" spans="7:21" x14ac:dyDescent="0.25">
      <c r="G801" s="79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</row>
    <row r="802" spans="7:21" x14ac:dyDescent="0.25">
      <c r="G802" s="79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</row>
    <row r="803" spans="7:21" x14ac:dyDescent="0.25">
      <c r="G803" s="79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</row>
    <row r="804" spans="7:21" x14ac:dyDescent="0.25">
      <c r="G804" s="79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</row>
    <row r="805" spans="7:21" x14ac:dyDescent="0.25">
      <c r="G805" s="79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</row>
    <row r="806" spans="7:21" x14ac:dyDescent="0.25">
      <c r="G806" s="79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</row>
    <row r="807" spans="7:21" x14ac:dyDescent="0.25">
      <c r="G807" s="79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</row>
    <row r="808" spans="7:21" x14ac:dyDescent="0.25">
      <c r="G808" s="79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</row>
    <row r="809" spans="7:21" x14ac:dyDescent="0.25">
      <c r="G809" s="79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</row>
    <row r="810" spans="7:21" x14ac:dyDescent="0.25">
      <c r="G810" s="79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</row>
    <row r="811" spans="7:21" x14ac:dyDescent="0.25">
      <c r="G811" s="79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</row>
    <row r="812" spans="7:21" x14ac:dyDescent="0.25">
      <c r="G812" s="79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</row>
    <row r="813" spans="7:21" x14ac:dyDescent="0.25">
      <c r="G813" s="79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</row>
    <row r="814" spans="7:21" x14ac:dyDescent="0.25">
      <c r="G814" s="79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</row>
    <row r="815" spans="7:21" x14ac:dyDescent="0.25">
      <c r="G815" s="79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</row>
    <row r="816" spans="7:21" x14ac:dyDescent="0.25">
      <c r="G816" s="79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</row>
    <row r="817" spans="7:21" x14ac:dyDescent="0.25">
      <c r="G817" s="79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</row>
    <row r="818" spans="7:21" x14ac:dyDescent="0.25">
      <c r="G818" s="79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</row>
    <row r="819" spans="7:21" x14ac:dyDescent="0.25">
      <c r="G819" s="79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</row>
    <row r="820" spans="7:21" x14ac:dyDescent="0.25">
      <c r="G820" s="79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</row>
    <row r="821" spans="7:21" x14ac:dyDescent="0.25">
      <c r="G821" s="79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</row>
    <row r="822" spans="7:21" x14ac:dyDescent="0.25">
      <c r="G822" s="79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</row>
    <row r="823" spans="7:21" x14ac:dyDescent="0.25">
      <c r="G823" s="79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</row>
    <row r="824" spans="7:21" x14ac:dyDescent="0.25">
      <c r="G824" s="79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</row>
    <row r="825" spans="7:21" x14ac:dyDescent="0.25">
      <c r="G825" s="79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</row>
    <row r="826" spans="7:21" x14ac:dyDescent="0.25">
      <c r="G826" s="79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</row>
    <row r="827" spans="7:21" x14ac:dyDescent="0.25">
      <c r="G827" s="79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</row>
    <row r="828" spans="7:21" x14ac:dyDescent="0.25">
      <c r="G828" s="79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</row>
    <row r="829" spans="7:21" x14ac:dyDescent="0.25">
      <c r="G829" s="79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</row>
    <row r="830" spans="7:21" x14ac:dyDescent="0.25">
      <c r="G830" s="79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</row>
    <row r="831" spans="7:21" x14ac:dyDescent="0.25">
      <c r="G831" s="79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</row>
    <row r="832" spans="7:21" x14ac:dyDescent="0.25">
      <c r="G832" s="79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</row>
    <row r="833" spans="7:21" x14ac:dyDescent="0.25">
      <c r="G833" s="79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</row>
    <row r="834" spans="7:21" x14ac:dyDescent="0.25">
      <c r="G834" s="79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</row>
    <row r="835" spans="7:21" x14ac:dyDescent="0.25">
      <c r="G835" s="79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</row>
    <row r="836" spans="7:21" x14ac:dyDescent="0.25">
      <c r="G836" s="79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</row>
    <row r="837" spans="7:21" x14ac:dyDescent="0.25">
      <c r="G837" s="79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</row>
    <row r="838" spans="7:21" x14ac:dyDescent="0.25">
      <c r="G838" s="79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</row>
    <row r="839" spans="7:21" x14ac:dyDescent="0.25">
      <c r="G839" s="79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</row>
    <row r="840" spans="7:21" x14ac:dyDescent="0.25">
      <c r="G840" s="79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</row>
    <row r="841" spans="7:21" x14ac:dyDescent="0.25">
      <c r="G841" s="79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</row>
    <row r="842" spans="7:21" x14ac:dyDescent="0.25">
      <c r="G842" s="79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</row>
    <row r="843" spans="7:21" x14ac:dyDescent="0.25">
      <c r="G843" s="79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</row>
    <row r="844" spans="7:21" x14ac:dyDescent="0.25">
      <c r="G844" s="79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</row>
    <row r="845" spans="7:21" x14ac:dyDescent="0.25">
      <c r="G845" s="79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</row>
    <row r="846" spans="7:21" x14ac:dyDescent="0.25">
      <c r="G846" s="79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</row>
    <row r="847" spans="7:21" x14ac:dyDescent="0.25">
      <c r="G847" s="79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</row>
    <row r="848" spans="7:21" x14ac:dyDescent="0.25">
      <c r="G848" s="79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</row>
    <row r="849" spans="7:21" x14ac:dyDescent="0.25">
      <c r="G849" s="79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</row>
    <row r="850" spans="7:21" x14ac:dyDescent="0.25">
      <c r="G850" s="79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</row>
    <row r="851" spans="7:21" x14ac:dyDescent="0.25">
      <c r="G851" s="79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</row>
    <row r="852" spans="7:21" x14ac:dyDescent="0.25">
      <c r="G852" s="79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</row>
    <row r="853" spans="7:21" x14ac:dyDescent="0.25">
      <c r="G853" s="79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</row>
    <row r="854" spans="7:21" x14ac:dyDescent="0.25">
      <c r="G854" s="79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</row>
    <row r="855" spans="7:21" x14ac:dyDescent="0.25">
      <c r="G855" s="79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</row>
    <row r="856" spans="7:21" x14ac:dyDescent="0.25">
      <c r="G856" s="79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</row>
    <row r="857" spans="7:21" x14ac:dyDescent="0.25">
      <c r="G857" s="79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</row>
    <row r="858" spans="7:21" x14ac:dyDescent="0.25">
      <c r="G858" s="79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</row>
    <row r="859" spans="7:21" x14ac:dyDescent="0.25">
      <c r="G859" s="79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</row>
    <row r="860" spans="7:21" x14ac:dyDescent="0.25">
      <c r="G860" s="79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</row>
    <row r="861" spans="7:21" x14ac:dyDescent="0.25">
      <c r="G861" s="79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</row>
    <row r="862" spans="7:21" x14ac:dyDescent="0.25">
      <c r="G862" s="79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</row>
    <row r="863" spans="7:21" x14ac:dyDescent="0.25">
      <c r="G863" s="79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</row>
    <row r="864" spans="7:21" x14ac:dyDescent="0.25">
      <c r="G864" s="79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</row>
    <row r="865" spans="7:21" x14ac:dyDescent="0.25">
      <c r="G865" s="79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</row>
    <row r="866" spans="7:21" x14ac:dyDescent="0.25">
      <c r="G866" s="79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</row>
    <row r="867" spans="7:21" x14ac:dyDescent="0.25">
      <c r="G867" s="79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</row>
    <row r="868" spans="7:21" x14ac:dyDescent="0.25">
      <c r="G868" s="79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</row>
    <row r="869" spans="7:21" x14ac:dyDescent="0.25">
      <c r="G869" s="79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</row>
    <row r="870" spans="7:21" x14ac:dyDescent="0.25">
      <c r="G870" s="79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</row>
    <row r="871" spans="7:21" x14ac:dyDescent="0.25">
      <c r="G871" s="79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</row>
    <row r="872" spans="7:21" x14ac:dyDescent="0.25">
      <c r="G872" s="79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</row>
    <row r="873" spans="7:21" x14ac:dyDescent="0.25">
      <c r="G873" s="79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</row>
    <row r="874" spans="7:21" x14ac:dyDescent="0.25">
      <c r="G874" s="79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</row>
    <row r="875" spans="7:21" x14ac:dyDescent="0.25">
      <c r="G875" s="79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</row>
    <row r="876" spans="7:21" x14ac:dyDescent="0.25">
      <c r="G876" s="79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</row>
    <row r="877" spans="7:21" x14ac:dyDescent="0.25">
      <c r="G877" s="79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</row>
    <row r="878" spans="7:21" x14ac:dyDescent="0.25">
      <c r="G878" s="79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</row>
    <row r="879" spans="7:21" x14ac:dyDescent="0.25">
      <c r="G879" s="79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</row>
    <row r="880" spans="7:21" x14ac:dyDescent="0.25">
      <c r="G880" s="79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</row>
    <row r="881" spans="7:21" x14ac:dyDescent="0.25">
      <c r="G881" s="79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</row>
    <row r="882" spans="7:21" x14ac:dyDescent="0.25">
      <c r="G882" s="79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</row>
    <row r="883" spans="7:21" x14ac:dyDescent="0.25">
      <c r="G883" s="79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</row>
    <row r="884" spans="7:21" x14ac:dyDescent="0.25">
      <c r="G884" s="79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</row>
    <row r="885" spans="7:21" x14ac:dyDescent="0.25">
      <c r="G885" s="79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</row>
    <row r="886" spans="7:21" x14ac:dyDescent="0.25">
      <c r="G886" s="79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</row>
    <row r="887" spans="7:21" x14ac:dyDescent="0.25">
      <c r="G887" s="79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</row>
    <row r="888" spans="7:21" x14ac:dyDescent="0.25">
      <c r="G888" s="79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</row>
    <row r="889" spans="7:21" x14ac:dyDescent="0.25">
      <c r="G889" s="79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</row>
    <row r="890" spans="7:21" x14ac:dyDescent="0.25">
      <c r="G890" s="79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</row>
    <row r="891" spans="7:21" x14ac:dyDescent="0.25">
      <c r="G891" s="79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</row>
    <row r="892" spans="7:21" x14ac:dyDescent="0.25">
      <c r="G892" s="79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</row>
    <row r="893" spans="7:21" x14ac:dyDescent="0.25">
      <c r="G893" s="79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</row>
    <row r="894" spans="7:21" x14ac:dyDescent="0.25">
      <c r="G894" s="79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</row>
    <row r="895" spans="7:21" x14ac:dyDescent="0.25">
      <c r="G895" s="79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</row>
    <row r="896" spans="7:21" x14ac:dyDescent="0.25">
      <c r="G896" s="79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</row>
    <row r="897" spans="7:21" x14ac:dyDescent="0.25">
      <c r="G897" s="79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</row>
    <row r="898" spans="7:21" x14ac:dyDescent="0.25">
      <c r="G898" s="79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</row>
    <row r="899" spans="7:21" x14ac:dyDescent="0.25">
      <c r="G899" s="79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</row>
    <row r="900" spans="7:21" x14ac:dyDescent="0.25">
      <c r="G900" s="79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</row>
    <row r="901" spans="7:21" x14ac:dyDescent="0.25">
      <c r="G901" s="79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</row>
    <row r="902" spans="7:21" x14ac:dyDescent="0.25">
      <c r="G902" s="79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</row>
    <row r="903" spans="7:21" x14ac:dyDescent="0.25">
      <c r="G903" s="79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</row>
    <row r="904" spans="7:21" x14ac:dyDescent="0.25">
      <c r="G904" s="79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</row>
    <row r="905" spans="7:21" x14ac:dyDescent="0.25">
      <c r="G905" s="79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</row>
    <row r="906" spans="7:21" x14ac:dyDescent="0.25">
      <c r="G906" s="79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</row>
    <row r="907" spans="7:21" x14ac:dyDescent="0.25">
      <c r="G907" s="79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</row>
    <row r="908" spans="7:21" x14ac:dyDescent="0.25">
      <c r="G908" s="79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</row>
    <row r="909" spans="7:21" x14ac:dyDescent="0.25">
      <c r="G909" s="79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</row>
    <row r="910" spans="7:21" x14ac:dyDescent="0.25">
      <c r="G910" s="79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</row>
    <row r="911" spans="7:21" x14ac:dyDescent="0.25">
      <c r="G911" s="79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</row>
    <row r="912" spans="7:21" x14ac:dyDescent="0.25">
      <c r="G912" s="79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</row>
    <row r="913" spans="7:21" x14ac:dyDescent="0.25">
      <c r="G913" s="79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</row>
    <row r="914" spans="7:21" x14ac:dyDescent="0.25">
      <c r="G914" s="79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</row>
    <row r="915" spans="7:21" x14ac:dyDescent="0.25">
      <c r="G915" s="79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</row>
    <row r="916" spans="7:21" x14ac:dyDescent="0.25">
      <c r="G916" s="79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</row>
    <row r="917" spans="7:21" x14ac:dyDescent="0.25">
      <c r="G917" s="79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</row>
    <row r="918" spans="7:21" x14ac:dyDescent="0.25">
      <c r="G918" s="79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</row>
    <row r="919" spans="7:21" x14ac:dyDescent="0.25">
      <c r="G919" s="79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</row>
    <row r="920" spans="7:21" x14ac:dyDescent="0.25">
      <c r="G920" s="79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</row>
    <row r="921" spans="7:21" x14ac:dyDescent="0.25">
      <c r="G921" s="79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</row>
    <row r="922" spans="7:21" x14ac:dyDescent="0.25">
      <c r="G922" s="79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</row>
    <row r="923" spans="7:21" x14ac:dyDescent="0.25">
      <c r="G923" s="79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</row>
    <row r="924" spans="7:21" x14ac:dyDescent="0.25">
      <c r="G924" s="79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</row>
    <row r="925" spans="7:21" x14ac:dyDescent="0.25">
      <c r="G925" s="79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</row>
    <row r="926" spans="7:21" x14ac:dyDescent="0.25">
      <c r="G926" s="79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</row>
    <row r="927" spans="7:21" x14ac:dyDescent="0.25">
      <c r="G927" s="79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</row>
    <row r="928" spans="7:21" x14ac:dyDescent="0.25">
      <c r="G928" s="79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</row>
    <row r="929" spans="7:21" x14ac:dyDescent="0.25">
      <c r="G929" s="79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</row>
    <row r="930" spans="7:21" x14ac:dyDescent="0.25">
      <c r="G930" s="79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</row>
    <row r="931" spans="7:21" x14ac:dyDescent="0.25">
      <c r="G931" s="79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</row>
    <row r="932" spans="7:21" x14ac:dyDescent="0.25">
      <c r="G932" s="79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</row>
    <row r="933" spans="7:21" x14ac:dyDescent="0.25">
      <c r="G933" s="79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</row>
    <row r="934" spans="7:21" x14ac:dyDescent="0.25">
      <c r="G934" s="79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</row>
    <row r="935" spans="7:21" x14ac:dyDescent="0.25">
      <c r="G935" s="79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</row>
    <row r="936" spans="7:21" x14ac:dyDescent="0.25">
      <c r="G936" s="79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</row>
    <row r="937" spans="7:21" x14ac:dyDescent="0.25">
      <c r="G937" s="79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</row>
    <row r="938" spans="7:21" x14ac:dyDescent="0.25">
      <c r="G938" s="79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</row>
    <row r="939" spans="7:21" x14ac:dyDescent="0.25">
      <c r="G939" s="79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</row>
    <row r="940" spans="7:21" x14ac:dyDescent="0.25">
      <c r="G940" s="79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</row>
    <row r="941" spans="7:21" x14ac:dyDescent="0.25">
      <c r="G941" s="79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</row>
    <row r="942" spans="7:21" x14ac:dyDescent="0.25">
      <c r="G942" s="79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</row>
    <row r="943" spans="7:21" x14ac:dyDescent="0.25">
      <c r="G943" s="79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</row>
    <row r="944" spans="7:21" x14ac:dyDescent="0.25">
      <c r="G944" s="79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</row>
    <row r="945" spans="7:21" x14ac:dyDescent="0.25">
      <c r="G945" s="79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</row>
    <row r="946" spans="7:21" x14ac:dyDescent="0.25">
      <c r="G946" s="79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</row>
    <row r="947" spans="7:21" x14ac:dyDescent="0.25">
      <c r="G947" s="79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</row>
    <row r="948" spans="7:21" x14ac:dyDescent="0.25">
      <c r="G948" s="79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</row>
    <row r="949" spans="7:21" x14ac:dyDescent="0.25">
      <c r="G949" s="79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</row>
    <row r="950" spans="7:21" x14ac:dyDescent="0.25">
      <c r="G950" s="79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</row>
    <row r="951" spans="7:21" x14ac:dyDescent="0.25">
      <c r="G951" s="79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</row>
    <row r="952" spans="7:21" x14ac:dyDescent="0.25">
      <c r="G952" s="79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</row>
    <row r="953" spans="7:21" x14ac:dyDescent="0.25">
      <c r="G953" s="79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</row>
    <row r="954" spans="7:21" x14ac:dyDescent="0.25">
      <c r="G954" s="79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</row>
    <row r="955" spans="7:21" x14ac:dyDescent="0.25">
      <c r="G955" s="79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</row>
    <row r="956" spans="7:21" x14ac:dyDescent="0.25">
      <c r="G956" s="79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</row>
    <row r="957" spans="7:21" x14ac:dyDescent="0.25">
      <c r="G957" s="79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</row>
    <row r="958" spans="7:21" x14ac:dyDescent="0.25">
      <c r="G958" s="79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</row>
    <row r="959" spans="7:21" x14ac:dyDescent="0.25">
      <c r="G959" s="79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</row>
    <row r="960" spans="7:21" x14ac:dyDescent="0.25">
      <c r="G960" s="79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</row>
    <row r="961" spans="7:21" x14ac:dyDescent="0.25">
      <c r="G961" s="79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</row>
    <row r="962" spans="7:21" x14ac:dyDescent="0.25">
      <c r="G962" s="79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</row>
    <row r="963" spans="7:21" x14ac:dyDescent="0.25">
      <c r="G963" s="79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</row>
    <row r="964" spans="7:21" x14ac:dyDescent="0.25">
      <c r="G964" s="79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</row>
    <row r="965" spans="7:21" x14ac:dyDescent="0.25">
      <c r="G965" s="79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</row>
    <row r="966" spans="7:21" x14ac:dyDescent="0.25">
      <c r="G966" s="79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</row>
    <row r="967" spans="7:21" x14ac:dyDescent="0.25">
      <c r="G967" s="79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</row>
    <row r="968" spans="7:21" x14ac:dyDescent="0.25">
      <c r="G968" s="79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</row>
    <row r="969" spans="7:21" x14ac:dyDescent="0.25">
      <c r="G969" s="79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</row>
    <row r="970" spans="7:21" x14ac:dyDescent="0.25">
      <c r="G970" s="79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</row>
    <row r="971" spans="7:21" x14ac:dyDescent="0.25">
      <c r="G971" s="79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</row>
    <row r="972" spans="7:21" x14ac:dyDescent="0.25">
      <c r="G972" s="79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</row>
    <row r="973" spans="7:21" x14ac:dyDescent="0.25">
      <c r="G973" s="79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</row>
    <row r="974" spans="7:21" x14ac:dyDescent="0.25">
      <c r="G974" s="79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</row>
    <row r="975" spans="7:21" x14ac:dyDescent="0.25">
      <c r="G975" s="79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</row>
    <row r="976" spans="7:21" x14ac:dyDescent="0.25">
      <c r="G976" s="79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</row>
    <row r="977" spans="7:21" x14ac:dyDescent="0.25">
      <c r="G977" s="79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</row>
    <row r="978" spans="7:21" x14ac:dyDescent="0.25">
      <c r="G978" s="79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</row>
    <row r="979" spans="7:21" x14ac:dyDescent="0.25">
      <c r="G979" s="79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</row>
    <row r="980" spans="7:21" x14ac:dyDescent="0.25">
      <c r="G980" s="79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</row>
    <row r="981" spans="7:21" x14ac:dyDescent="0.25">
      <c r="G981" s="79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</row>
    <row r="982" spans="7:21" x14ac:dyDescent="0.25">
      <c r="G982" s="79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</row>
    <row r="983" spans="7:21" x14ac:dyDescent="0.25">
      <c r="G983" s="79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</row>
    <row r="984" spans="7:21" x14ac:dyDescent="0.25">
      <c r="G984" s="79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</row>
    <row r="985" spans="7:21" x14ac:dyDescent="0.25">
      <c r="G985" s="79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</row>
    <row r="986" spans="7:21" x14ac:dyDescent="0.25">
      <c r="G986" s="79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</row>
    <row r="987" spans="7:21" x14ac:dyDescent="0.25">
      <c r="G987" s="79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</row>
    <row r="988" spans="7:21" x14ac:dyDescent="0.25">
      <c r="G988" s="79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</row>
    <row r="989" spans="7:21" x14ac:dyDescent="0.25">
      <c r="G989" s="79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</row>
    <row r="990" spans="7:21" x14ac:dyDescent="0.25">
      <c r="G990" s="79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</row>
    <row r="991" spans="7:21" x14ac:dyDescent="0.25">
      <c r="G991" s="79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</row>
    <row r="992" spans="7:21" x14ac:dyDescent="0.25">
      <c r="G992" s="79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</row>
    <row r="993" spans="7:21" x14ac:dyDescent="0.25">
      <c r="G993" s="79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</row>
    <row r="994" spans="7:21" x14ac:dyDescent="0.25">
      <c r="G994" s="79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</row>
    <row r="995" spans="7:21" x14ac:dyDescent="0.25">
      <c r="G995" s="79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</row>
    <row r="996" spans="7:21" x14ac:dyDescent="0.25">
      <c r="G996" s="79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</row>
    <row r="997" spans="7:21" x14ac:dyDescent="0.25">
      <c r="G997" s="79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</row>
    <row r="998" spans="7:21" x14ac:dyDescent="0.25">
      <c r="G998" s="79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</row>
    <row r="999" spans="7:21" x14ac:dyDescent="0.25">
      <c r="G999" s="79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</row>
    <row r="1000" spans="7:21" x14ac:dyDescent="0.25">
      <c r="G1000" s="79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</row>
    <row r="1001" spans="7:21" x14ac:dyDescent="0.25">
      <c r="G1001" s="79"/>
      <c r="H1001" s="78"/>
      <c r="I1001" s="78"/>
      <c r="J1001" s="78"/>
      <c r="K1001" s="78"/>
      <c r="L1001" s="78"/>
      <c r="M1001" s="78"/>
      <c r="N1001" s="78"/>
      <c r="O1001" s="78"/>
      <c r="P1001" s="78"/>
      <c r="Q1001" s="78"/>
      <c r="R1001" s="78"/>
      <c r="S1001" s="78"/>
      <c r="T1001" s="78"/>
      <c r="U1001" s="78"/>
    </row>
    <row r="1002" spans="7:21" x14ac:dyDescent="0.25">
      <c r="G1002" s="79"/>
      <c r="H1002" s="78"/>
      <c r="I1002" s="78"/>
      <c r="J1002" s="78"/>
      <c r="K1002" s="78"/>
      <c r="L1002" s="78"/>
      <c r="M1002" s="78"/>
      <c r="N1002" s="78"/>
      <c r="O1002" s="78"/>
      <c r="P1002" s="78"/>
      <c r="Q1002" s="78"/>
      <c r="R1002" s="78"/>
      <c r="S1002" s="78"/>
      <c r="T1002" s="78"/>
      <c r="U1002" s="78"/>
    </row>
    <row r="1003" spans="7:21" x14ac:dyDescent="0.25">
      <c r="G1003" s="79"/>
      <c r="H1003" s="78"/>
      <c r="I1003" s="78"/>
      <c r="J1003" s="78"/>
      <c r="K1003" s="78"/>
      <c r="L1003" s="78"/>
      <c r="M1003" s="78"/>
      <c r="N1003" s="78"/>
      <c r="O1003" s="78"/>
      <c r="P1003" s="78"/>
      <c r="Q1003" s="78"/>
      <c r="R1003" s="78"/>
      <c r="S1003" s="78"/>
      <c r="T1003" s="78"/>
      <c r="U1003" s="78"/>
    </row>
    <row r="1004" spans="7:21" x14ac:dyDescent="0.25">
      <c r="G1004" s="79"/>
      <c r="H1004" s="78"/>
      <c r="I1004" s="78"/>
      <c r="J1004" s="78"/>
      <c r="K1004" s="78"/>
      <c r="L1004" s="78"/>
      <c r="M1004" s="78"/>
      <c r="N1004" s="78"/>
      <c r="O1004" s="78"/>
      <c r="P1004" s="78"/>
      <c r="Q1004" s="78"/>
      <c r="R1004" s="78"/>
      <c r="S1004" s="78"/>
      <c r="T1004" s="78"/>
      <c r="U1004" s="78"/>
    </row>
    <row r="1005" spans="7:21" x14ac:dyDescent="0.25">
      <c r="G1005" s="79"/>
      <c r="H1005" s="78"/>
      <c r="I1005" s="78"/>
      <c r="J1005" s="78"/>
      <c r="K1005" s="78"/>
      <c r="L1005" s="78"/>
      <c r="M1005" s="78"/>
      <c r="N1005" s="78"/>
      <c r="O1005" s="78"/>
      <c r="P1005" s="78"/>
      <c r="Q1005" s="78"/>
      <c r="R1005" s="78"/>
      <c r="S1005" s="78"/>
      <c r="T1005" s="78"/>
      <c r="U1005" s="78"/>
    </row>
    <row r="1006" spans="7:21" x14ac:dyDescent="0.25">
      <c r="G1006" s="79"/>
      <c r="H1006" s="78"/>
      <c r="I1006" s="78"/>
      <c r="J1006" s="78"/>
      <c r="K1006" s="78"/>
      <c r="L1006" s="78"/>
      <c r="M1006" s="78"/>
      <c r="N1006" s="78"/>
      <c r="O1006" s="78"/>
      <c r="P1006" s="78"/>
      <c r="Q1006" s="78"/>
      <c r="R1006" s="78"/>
      <c r="S1006" s="78"/>
      <c r="T1006" s="78"/>
      <c r="U1006" s="78"/>
    </row>
    <row r="1007" spans="7:21" x14ac:dyDescent="0.25">
      <c r="G1007" s="79"/>
      <c r="H1007" s="78"/>
      <c r="I1007" s="78"/>
      <c r="J1007" s="78"/>
      <c r="K1007" s="78"/>
      <c r="L1007" s="78"/>
      <c r="M1007" s="78"/>
      <c r="N1007" s="78"/>
      <c r="O1007" s="78"/>
      <c r="P1007" s="78"/>
      <c r="Q1007" s="78"/>
      <c r="R1007" s="78"/>
      <c r="S1007" s="78"/>
      <c r="T1007" s="78"/>
      <c r="U1007" s="78"/>
    </row>
    <row r="1008" spans="7:21" x14ac:dyDescent="0.25">
      <c r="G1008" s="79"/>
      <c r="H1008" s="78"/>
      <c r="I1008" s="78"/>
      <c r="J1008" s="78"/>
      <c r="K1008" s="78"/>
      <c r="L1008" s="78"/>
      <c r="M1008" s="78"/>
      <c r="N1008" s="78"/>
      <c r="O1008" s="78"/>
      <c r="P1008" s="78"/>
      <c r="Q1008" s="78"/>
      <c r="R1008" s="78"/>
      <c r="S1008" s="78"/>
      <c r="T1008" s="78"/>
      <c r="U1008" s="78"/>
    </row>
    <row r="1009" spans="7:21" x14ac:dyDescent="0.25">
      <c r="G1009" s="79"/>
      <c r="H1009" s="78"/>
      <c r="I1009" s="78"/>
      <c r="J1009" s="78"/>
      <c r="K1009" s="78"/>
      <c r="L1009" s="78"/>
      <c r="M1009" s="78"/>
      <c r="N1009" s="78"/>
      <c r="O1009" s="78"/>
      <c r="P1009" s="78"/>
      <c r="Q1009" s="78"/>
      <c r="R1009" s="78"/>
      <c r="S1009" s="78"/>
      <c r="T1009" s="78"/>
      <c r="U1009" s="78"/>
    </row>
    <row r="1010" spans="7:21" x14ac:dyDescent="0.25">
      <c r="G1010" s="79"/>
      <c r="H1010" s="78"/>
      <c r="I1010" s="78"/>
      <c r="J1010" s="78"/>
      <c r="K1010" s="78"/>
      <c r="L1010" s="78"/>
      <c r="M1010" s="78"/>
      <c r="N1010" s="78"/>
      <c r="O1010" s="78"/>
      <c r="P1010" s="78"/>
      <c r="Q1010" s="78"/>
      <c r="R1010" s="78"/>
      <c r="S1010" s="78"/>
      <c r="T1010" s="78"/>
      <c r="U1010" s="78"/>
    </row>
    <row r="1011" spans="7:21" x14ac:dyDescent="0.25">
      <c r="G1011" s="79"/>
      <c r="H1011" s="78"/>
      <c r="I1011" s="78"/>
      <c r="J1011" s="78"/>
      <c r="K1011" s="78"/>
      <c r="L1011" s="78"/>
      <c r="M1011" s="78"/>
      <c r="N1011" s="78"/>
      <c r="O1011" s="78"/>
      <c r="P1011" s="78"/>
      <c r="Q1011" s="78"/>
      <c r="R1011" s="78"/>
      <c r="S1011" s="78"/>
      <c r="T1011" s="78"/>
      <c r="U1011" s="78"/>
    </row>
    <row r="1012" spans="7:21" x14ac:dyDescent="0.25">
      <c r="G1012" s="79"/>
      <c r="H1012" s="78"/>
      <c r="I1012" s="78"/>
      <c r="J1012" s="78"/>
      <c r="K1012" s="78"/>
      <c r="L1012" s="78"/>
      <c r="M1012" s="78"/>
      <c r="N1012" s="78"/>
      <c r="O1012" s="78"/>
      <c r="P1012" s="78"/>
      <c r="Q1012" s="78"/>
      <c r="R1012" s="78"/>
      <c r="S1012" s="78"/>
      <c r="T1012" s="78"/>
      <c r="U1012" s="78"/>
    </row>
    <row r="1013" spans="7:21" x14ac:dyDescent="0.25">
      <c r="G1013" s="79"/>
      <c r="H1013" s="78"/>
      <c r="I1013" s="78"/>
      <c r="J1013" s="78"/>
      <c r="K1013" s="78"/>
      <c r="L1013" s="78"/>
      <c r="M1013" s="78"/>
      <c r="N1013" s="78"/>
      <c r="O1013" s="78"/>
      <c r="P1013" s="78"/>
      <c r="Q1013" s="78"/>
      <c r="R1013" s="78"/>
      <c r="S1013" s="78"/>
      <c r="T1013" s="78"/>
      <c r="U1013" s="78"/>
    </row>
    <row r="1014" spans="7:21" x14ac:dyDescent="0.25">
      <c r="G1014" s="79"/>
      <c r="H1014" s="78"/>
      <c r="I1014" s="78"/>
      <c r="J1014" s="78"/>
      <c r="K1014" s="78"/>
      <c r="L1014" s="78"/>
      <c r="M1014" s="78"/>
      <c r="N1014" s="78"/>
      <c r="O1014" s="78"/>
      <c r="P1014" s="78"/>
      <c r="Q1014" s="78"/>
      <c r="R1014" s="78"/>
      <c r="S1014" s="78"/>
      <c r="T1014" s="78"/>
      <c r="U1014" s="78"/>
    </row>
    <row r="1015" spans="7:21" x14ac:dyDescent="0.25">
      <c r="G1015" s="79"/>
      <c r="H1015" s="78"/>
      <c r="I1015" s="78"/>
      <c r="J1015" s="78"/>
      <c r="K1015" s="78"/>
      <c r="L1015" s="78"/>
      <c r="M1015" s="78"/>
      <c r="N1015" s="78"/>
      <c r="O1015" s="78"/>
      <c r="P1015" s="78"/>
      <c r="Q1015" s="78"/>
      <c r="R1015" s="78"/>
      <c r="S1015" s="78"/>
      <c r="T1015" s="78"/>
      <c r="U1015" s="78"/>
    </row>
    <row r="1016" spans="7:21" x14ac:dyDescent="0.25">
      <c r="G1016" s="79"/>
      <c r="H1016" s="78"/>
      <c r="I1016" s="78"/>
      <c r="J1016" s="78"/>
      <c r="K1016" s="78"/>
      <c r="L1016" s="78"/>
      <c r="M1016" s="78"/>
      <c r="N1016" s="78"/>
      <c r="O1016" s="78"/>
      <c r="P1016" s="78"/>
      <c r="Q1016" s="78"/>
      <c r="R1016" s="78"/>
      <c r="S1016" s="78"/>
      <c r="T1016" s="78"/>
      <c r="U1016" s="78"/>
    </row>
    <row r="1017" spans="7:21" x14ac:dyDescent="0.25">
      <c r="G1017" s="79"/>
      <c r="H1017" s="78"/>
      <c r="I1017" s="78"/>
      <c r="J1017" s="78"/>
      <c r="K1017" s="78"/>
      <c r="L1017" s="78"/>
      <c r="M1017" s="78"/>
      <c r="N1017" s="78"/>
      <c r="O1017" s="78"/>
      <c r="P1017" s="78"/>
      <c r="Q1017" s="78"/>
      <c r="R1017" s="78"/>
      <c r="S1017" s="78"/>
      <c r="T1017" s="78"/>
      <c r="U1017" s="78"/>
    </row>
    <row r="1018" spans="7:21" x14ac:dyDescent="0.25">
      <c r="G1018" s="79"/>
      <c r="H1018" s="78"/>
      <c r="I1018" s="78"/>
      <c r="J1018" s="78"/>
      <c r="K1018" s="78"/>
      <c r="L1018" s="78"/>
      <c r="M1018" s="78"/>
      <c r="N1018" s="78"/>
      <c r="O1018" s="78"/>
      <c r="P1018" s="78"/>
      <c r="Q1018" s="78"/>
      <c r="R1018" s="78"/>
      <c r="S1018" s="78"/>
      <c r="T1018" s="78"/>
      <c r="U1018" s="78"/>
    </row>
    <row r="1019" spans="7:21" x14ac:dyDescent="0.25">
      <c r="G1019" s="79"/>
      <c r="H1019" s="78"/>
      <c r="I1019" s="78"/>
      <c r="J1019" s="78"/>
      <c r="K1019" s="78"/>
      <c r="L1019" s="78"/>
      <c r="M1019" s="78"/>
      <c r="N1019" s="78"/>
      <c r="O1019" s="78"/>
      <c r="P1019" s="78"/>
      <c r="Q1019" s="78"/>
      <c r="R1019" s="78"/>
      <c r="S1019" s="78"/>
      <c r="T1019" s="78"/>
      <c r="U1019" s="78"/>
    </row>
    <row r="1020" spans="7:21" x14ac:dyDescent="0.25">
      <c r="G1020" s="79"/>
      <c r="H1020" s="78"/>
      <c r="I1020" s="78"/>
      <c r="J1020" s="78"/>
      <c r="K1020" s="78"/>
      <c r="L1020" s="78"/>
      <c r="M1020" s="78"/>
      <c r="N1020" s="78"/>
      <c r="O1020" s="78"/>
      <c r="P1020" s="78"/>
      <c r="Q1020" s="78"/>
      <c r="R1020" s="78"/>
      <c r="S1020" s="78"/>
      <c r="T1020" s="78"/>
      <c r="U1020" s="78"/>
    </row>
    <row r="1021" spans="7:21" x14ac:dyDescent="0.25">
      <c r="G1021" s="79"/>
      <c r="H1021" s="78"/>
      <c r="I1021" s="78"/>
      <c r="J1021" s="78"/>
      <c r="K1021" s="78"/>
      <c r="L1021" s="78"/>
      <c r="M1021" s="78"/>
      <c r="N1021" s="78"/>
      <c r="O1021" s="78"/>
      <c r="P1021" s="78"/>
      <c r="Q1021" s="78"/>
      <c r="R1021" s="78"/>
      <c r="S1021" s="78"/>
      <c r="T1021" s="78"/>
      <c r="U1021" s="78"/>
    </row>
    <row r="1022" spans="7:21" x14ac:dyDescent="0.25">
      <c r="G1022" s="79"/>
      <c r="H1022" s="78"/>
      <c r="I1022" s="78"/>
      <c r="J1022" s="78"/>
      <c r="K1022" s="78"/>
      <c r="L1022" s="78"/>
      <c r="M1022" s="78"/>
      <c r="N1022" s="78"/>
      <c r="O1022" s="78"/>
      <c r="P1022" s="78"/>
      <c r="Q1022" s="78"/>
      <c r="R1022" s="78"/>
      <c r="S1022" s="78"/>
      <c r="T1022" s="78"/>
      <c r="U1022" s="78"/>
    </row>
    <row r="1023" spans="7:21" x14ac:dyDescent="0.25">
      <c r="G1023" s="79"/>
      <c r="H1023" s="78"/>
      <c r="I1023" s="78"/>
      <c r="J1023" s="78"/>
      <c r="K1023" s="78"/>
      <c r="L1023" s="78"/>
      <c r="M1023" s="78"/>
      <c r="N1023" s="78"/>
      <c r="O1023" s="78"/>
      <c r="P1023" s="78"/>
      <c r="Q1023" s="78"/>
      <c r="R1023" s="78"/>
      <c r="S1023" s="78"/>
      <c r="T1023" s="78"/>
      <c r="U1023" s="78"/>
    </row>
    <row r="1024" spans="7:21" x14ac:dyDescent="0.25">
      <c r="G1024" s="79"/>
      <c r="H1024" s="78"/>
      <c r="I1024" s="78"/>
      <c r="J1024" s="78"/>
      <c r="K1024" s="78"/>
      <c r="L1024" s="78"/>
      <c r="M1024" s="78"/>
      <c r="N1024" s="78"/>
      <c r="O1024" s="78"/>
      <c r="P1024" s="78"/>
      <c r="Q1024" s="78"/>
      <c r="R1024" s="78"/>
      <c r="S1024" s="78"/>
      <c r="T1024" s="78"/>
      <c r="U1024" s="78"/>
    </row>
    <row r="1025" spans="7:21" x14ac:dyDescent="0.25">
      <c r="G1025" s="79"/>
      <c r="H1025" s="78"/>
      <c r="I1025" s="78"/>
      <c r="J1025" s="78"/>
      <c r="K1025" s="78"/>
      <c r="L1025" s="78"/>
      <c r="M1025" s="78"/>
      <c r="N1025" s="78"/>
      <c r="O1025" s="78"/>
      <c r="P1025" s="78"/>
      <c r="Q1025" s="78"/>
      <c r="R1025" s="78"/>
      <c r="S1025" s="78"/>
      <c r="T1025" s="78"/>
      <c r="U1025" s="78"/>
    </row>
    <row r="1026" spans="7:21" x14ac:dyDescent="0.25">
      <c r="G1026" s="79"/>
      <c r="H1026" s="78"/>
      <c r="I1026" s="78"/>
      <c r="J1026" s="78"/>
      <c r="K1026" s="78"/>
      <c r="L1026" s="78"/>
      <c r="M1026" s="78"/>
      <c r="N1026" s="78"/>
      <c r="O1026" s="78"/>
      <c r="P1026" s="78"/>
      <c r="Q1026" s="78"/>
      <c r="R1026" s="78"/>
      <c r="S1026" s="78"/>
      <c r="T1026" s="78"/>
      <c r="U1026" s="78"/>
    </row>
    <row r="1027" spans="7:21" x14ac:dyDescent="0.25">
      <c r="G1027" s="79"/>
      <c r="H1027" s="78"/>
      <c r="I1027" s="78"/>
      <c r="J1027" s="78"/>
      <c r="K1027" s="78"/>
      <c r="L1027" s="78"/>
      <c r="M1027" s="78"/>
      <c r="N1027" s="78"/>
      <c r="O1027" s="78"/>
      <c r="P1027" s="78"/>
      <c r="Q1027" s="78"/>
      <c r="R1027" s="78"/>
      <c r="S1027" s="78"/>
      <c r="T1027" s="78"/>
      <c r="U1027" s="78"/>
    </row>
  </sheetData>
  <mergeCells count="16">
    <mergeCell ref="B46:C46"/>
    <mergeCell ref="B47:C47"/>
    <mergeCell ref="B48:C48"/>
    <mergeCell ref="B49:C49"/>
    <mergeCell ref="B19:D19"/>
    <mergeCell ref="B20:D20"/>
    <mergeCell ref="B21:D21"/>
    <mergeCell ref="B15:D15"/>
    <mergeCell ref="B16:D16"/>
    <mergeCell ref="B17:D17"/>
    <mergeCell ref="B18:D18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Question 1</vt:lpstr>
      <vt:lpstr>Question 3</vt:lpstr>
      <vt:lpstr>'Question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Aleshia Zionce</cp:lastModifiedBy>
  <dcterms:created xsi:type="dcterms:W3CDTF">2024-11-04T19:59:48Z</dcterms:created>
  <dcterms:modified xsi:type="dcterms:W3CDTF">2025-01-27T16:57:18Z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9043f10a-881e-4653-a55e-02ca2cc829dc_Enabled">
    <vt:lpwstr>true</vt:lpwstr>
  </property>
  <property fmtid="{D5CDD505-2E9C-101B-9397-08002B2CF9AE}" pid="4" name="MSIP_Label_9043f10a-881e-4653-a55e-02ca2cc829dc_SetDate">
    <vt:lpwstr>2024-11-04T19:58:39Z</vt:lpwstr>
  </property>
  <property fmtid="{D5CDD505-2E9C-101B-9397-08002B2CF9AE}" pid="5" name="MSIP_Label_9043f10a-881e-4653-a55e-02ca2cc829dc_Method">
    <vt:lpwstr>Standard</vt:lpwstr>
  </property>
  <property fmtid="{D5CDD505-2E9C-101B-9397-08002B2CF9AE}" pid="6" name="MSIP_Label_9043f10a-881e-4653-a55e-02ca2cc829dc_Name">
    <vt:lpwstr>ADC_class_200</vt:lpwstr>
  </property>
  <property fmtid="{D5CDD505-2E9C-101B-9397-08002B2CF9AE}" pid="7" name="MSIP_Label_9043f10a-881e-4653-a55e-02ca2cc829dc_SiteId">
    <vt:lpwstr>94cfddbc-0627-494a-ad7a-29aea3aea832</vt:lpwstr>
  </property>
  <property fmtid="{D5CDD505-2E9C-101B-9397-08002B2CF9AE}" pid="8" name="MSIP_Label_9043f10a-881e-4653-a55e-02ca2cc829dc_ActionId">
    <vt:lpwstr>610fc10b-4c09-47e5-880a-0df105ce2c02</vt:lpwstr>
  </property>
  <property fmtid="{D5CDD505-2E9C-101B-9397-08002B2CF9AE}" pid="9" name="MSIP_Label_9043f10a-881e-4653-a55e-02ca2cc829dc_ContentBits">
    <vt:lpwstr>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